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3035" windowHeight="8955" activeTab="3"/>
  </bookViews>
  <sheets>
    <sheet name="Rekapitulace stavby" sheetId="1" r:id="rId1"/>
    <sheet name="001 - Architektonicko-sta..." sheetId="2" r:id="rId2"/>
    <sheet name="002 - ZTI a ÚT" sheetId="3" r:id="rId3"/>
    <sheet name="003 - Elektroinstalace" sheetId="4" r:id="rId4"/>
  </sheets>
  <definedNames>
    <definedName name="_xlnm.Print_Titles" localSheetId="1">'001 - Architektonicko-sta...'!$136:$136</definedName>
    <definedName name="_xlnm.Print_Titles" localSheetId="2">'002 - ZTI a ÚT'!$122:$122</definedName>
    <definedName name="_xlnm.Print_Titles" localSheetId="3">'003 - Elektroinstalace'!$120:$120</definedName>
    <definedName name="_xlnm.Print_Titles" localSheetId="0">'Rekapitulace stavby'!$85:$85</definedName>
    <definedName name="_xlnm.Print_Area" localSheetId="1">'001 - Architektonicko-sta...'!$C$4:$Q$70,'001 - Architektonicko-sta...'!$C$76:$Q$120,'001 - Architektonicko-sta...'!$C$126:$Q$768</definedName>
    <definedName name="_xlnm.Print_Area" localSheetId="2">'002 - ZTI a ÚT'!$C$4:$Q$70,'002 - ZTI a ÚT'!$C$76:$Q$106,'002 - ZTI a ÚT'!$C$112:$Q$211</definedName>
    <definedName name="_xlnm.Print_Area" localSheetId="3">'003 - Elektroinstalace'!$C$4:$Q$70,'003 - Elektroinstalace'!$C$76:$Q$104,'003 - Elektroinstalace'!$C$110:$Q$171</definedName>
    <definedName name="_xlnm.Print_Area" localSheetId="0">'Rekapitulace stavby'!$C$4:$AP$70,'Rekapitulace stavby'!$C$76:$AP$95</definedName>
  </definedNames>
  <calcPr calcId="145621" iterateCount="1"/>
</workbook>
</file>

<file path=xl/calcChain.xml><?xml version="1.0" encoding="utf-8"?>
<calcChain xmlns="http://schemas.openxmlformats.org/spreadsheetml/2006/main">
  <c r="N102" i="4" l="1"/>
  <c r="N104" i="3"/>
  <c r="N118" i="2"/>
  <c r="AN93" i="1"/>
  <c r="F6" i="2" l="1"/>
  <c r="F128" i="2" s="1"/>
  <c r="O9" i="2"/>
  <c r="M81" i="2" s="1"/>
  <c r="O14" i="2"/>
  <c r="E15" i="2"/>
  <c r="O15" i="2"/>
  <c r="F79" i="2"/>
  <c r="F81" i="2"/>
  <c r="F83" i="2"/>
  <c r="M83" i="2"/>
  <c r="F84" i="2"/>
  <c r="M84" i="2"/>
  <c r="F129" i="2"/>
  <c r="F131" i="2"/>
  <c r="F133" i="2"/>
  <c r="M133" i="2"/>
  <c r="F134" i="2"/>
  <c r="M134" i="2"/>
  <c r="N140" i="2"/>
  <c r="W140" i="2"/>
  <c r="Y140" i="2"/>
  <c r="AA140" i="2"/>
  <c r="BE140" i="2"/>
  <c r="BF140" i="2"/>
  <c r="BG140" i="2"/>
  <c r="BH140" i="2"/>
  <c r="BI140" i="2"/>
  <c r="BK140" i="2"/>
  <c r="N143" i="2"/>
  <c r="W143" i="2"/>
  <c r="Y143" i="2"/>
  <c r="AA143" i="2"/>
  <c r="BE143" i="2"/>
  <c r="BF143" i="2"/>
  <c r="BG143" i="2"/>
  <c r="BH143" i="2"/>
  <c r="BI143" i="2"/>
  <c r="BK143" i="2"/>
  <c r="N146" i="2"/>
  <c r="BE146" i="2" s="1"/>
  <c r="W146" i="2"/>
  <c r="Y146" i="2"/>
  <c r="AA146" i="2"/>
  <c r="BF146" i="2"/>
  <c r="BG146" i="2"/>
  <c r="BH146" i="2"/>
  <c r="BI146" i="2"/>
  <c r="BK146" i="2"/>
  <c r="N149" i="2"/>
  <c r="BE149" i="2" s="1"/>
  <c r="W149" i="2"/>
  <c r="Y149" i="2"/>
  <c r="AA149" i="2"/>
  <c r="BF149" i="2"/>
  <c r="BG149" i="2"/>
  <c r="BH149" i="2"/>
  <c r="BI149" i="2"/>
  <c r="BK149" i="2"/>
  <c r="N152" i="2"/>
  <c r="W152" i="2"/>
  <c r="Y152" i="2"/>
  <c r="AA152" i="2"/>
  <c r="BE152" i="2"/>
  <c r="BF152" i="2"/>
  <c r="BG152" i="2"/>
  <c r="BH152" i="2"/>
  <c r="BI152" i="2"/>
  <c r="BK152" i="2"/>
  <c r="N155" i="2"/>
  <c r="W155" i="2"/>
  <c r="Y155" i="2"/>
  <c r="AA155" i="2"/>
  <c r="BE155" i="2"/>
  <c r="BF155" i="2"/>
  <c r="BG155" i="2"/>
  <c r="BH155" i="2"/>
  <c r="BI155" i="2"/>
  <c r="BK155" i="2"/>
  <c r="N159" i="2"/>
  <c r="W159" i="2"/>
  <c r="W158" i="2" s="1"/>
  <c r="Y159" i="2"/>
  <c r="Y158" i="2" s="1"/>
  <c r="AA159" i="2"/>
  <c r="AA158" i="2" s="1"/>
  <c r="BE159" i="2"/>
  <c r="BF159" i="2"/>
  <c r="BG159" i="2"/>
  <c r="BH159" i="2"/>
  <c r="BI159" i="2"/>
  <c r="BK159" i="2"/>
  <c r="BK158" i="2" s="1"/>
  <c r="N163" i="2"/>
  <c r="BE163" i="2" s="1"/>
  <c r="W163" i="2"/>
  <c r="Y163" i="2"/>
  <c r="AA163" i="2"/>
  <c r="BF163" i="2"/>
  <c r="BG163" i="2"/>
  <c r="BH163" i="2"/>
  <c r="BI163" i="2"/>
  <c r="BK163" i="2"/>
  <c r="N166" i="2"/>
  <c r="W166" i="2"/>
  <c r="Y166" i="2"/>
  <c r="AA166" i="2"/>
  <c r="BE166" i="2"/>
  <c r="BF166" i="2"/>
  <c r="BG166" i="2"/>
  <c r="BH166" i="2"/>
  <c r="BI166" i="2"/>
  <c r="BK166" i="2"/>
  <c r="N169" i="2"/>
  <c r="BE169" i="2"/>
  <c r="W169" i="2"/>
  <c r="Y169" i="2"/>
  <c r="AA169" i="2"/>
  <c r="BF169" i="2"/>
  <c r="BG169" i="2"/>
  <c r="BH169" i="2"/>
  <c r="BI169" i="2"/>
  <c r="BK169" i="2"/>
  <c r="N173" i="2"/>
  <c r="BE173" i="2"/>
  <c r="W173" i="2"/>
  <c r="W172" i="2"/>
  <c r="Y173" i="2"/>
  <c r="Y172" i="2"/>
  <c r="AA173" i="2"/>
  <c r="AA172" i="2"/>
  <c r="BF173" i="2"/>
  <c r="BG173" i="2"/>
  <c r="BH173" i="2"/>
  <c r="BI173" i="2"/>
  <c r="BK173" i="2"/>
  <c r="BK172" i="2"/>
  <c r="N172" i="2" s="1"/>
  <c r="N93" i="2" s="1"/>
  <c r="N177" i="2"/>
  <c r="W177" i="2"/>
  <c r="Y177" i="2"/>
  <c r="AA177" i="2"/>
  <c r="BE177" i="2"/>
  <c r="BF177" i="2"/>
  <c r="BG177" i="2"/>
  <c r="BH177" i="2"/>
  <c r="BI177" i="2"/>
  <c r="BK177" i="2"/>
  <c r="N180" i="2"/>
  <c r="BE180" i="2" s="1"/>
  <c r="W180" i="2"/>
  <c r="Y180" i="2"/>
  <c r="AA180" i="2"/>
  <c r="BF180" i="2"/>
  <c r="BG180" i="2"/>
  <c r="BH180" i="2"/>
  <c r="BI180" i="2"/>
  <c r="BK180" i="2"/>
  <c r="N185" i="2"/>
  <c r="BE185" i="2" s="1"/>
  <c r="W185" i="2"/>
  <c r="Y185" i="2"/>
  <c r="AA185" i="2"/>
  <c r="BF185" i="2"/>
  <c r="BG185" i="2"/>
  <c r="BH185" i="2"/>
  <c r="BI185" i="2"/>
  <c r="BK185" i="2"/>
  <c r="N191" i="2"/>
  <c r="W191" i="2"/>
  <c r="Y191" i="2"/>
  <c r="AA191" i="2"/>
  <c r="BE191" i="2"/>
  <c r="BF191" i="2"/>
  <c r="BG191" i="2"/>
  <c r="BH191" i="2"/>
  <c r="BI191" i="2"/>
  <c r="BK191" i="2"/>
  <c r="N194" i="2"/>
  <c r="W194" i="2"/>
  <c r="Y194" i="2"/>
  <c r="AA194" i="2"/>
  <c r="BE194" i="2"/>
  <c r="BF194" i="2"/>
  <c r="BG194" i="2"/>
  <c r="BH194" i="2"/>
  <c r="BI194" i="2"/>
  <c r="BK194" i="2"/>
  <c r="N197" i="2"/>
  <c r="BE197" i="2" s="1"/>
  <c r="W197" i="2"/>
  <c r="Y197" i="2"/>
  <c r="AA197" i="2"/>
  <c r="BF197" i="2"/>
  <c r="BG197" i="2"/>
  <c r="BH197" i="2"/>
  <c r="BI197" i="2"/>
  <c r="BK197" i="2"/>
  <c r="N207" i="2"/>
  <c r="BE207" i="2" s="1"/>
  <c r="W207" i="2"/>
  <c r="Y207" i="2"/>
  <c r="AA207" i="2"/>
  <c r="BF207" i="2"/>
  <c r="BG207" i="2"/>
  <c r="BH207" i="2"/>
  <c r="BI207" i="2"/>
  <c r="BK207" i="2"/>
  <c r="N212" i="2"/>
  <c r="W212" i="2"/>
  <c r="Y212" i="2"/>
  <c r="AA212" i="2"/>
  <c r="BE212" i="2"/>
  <c r="BF212" i="2"/>
  <c r="BG212" i="2"/>
  <c r="BH212" i="2"/>
  <c r="BI212" i="2"/>
  <c r="BK212" i="2"/>
  <c r="N213" i="2"/>
  <c r="W213" i="2"/>
  <c r="Y213" i="2"/>
  <c r="AA213" i="2"/>
  <c r="BE213" i="2"/>
  <c r="BF213" i="2"/>
  <c r="BG213" i="2"/>
  <c r="BH213" i="2"/>
  <c r="BI213" i="2"/>
  <c r="BK213" i="2"/>
  <c r="N215" i="2"/>
  <c r="BE215" i="2" s="1"/>
  <c r="W215" i="2"/>
  <c r="Y215" i="2"/>
  <c r="AA215" i="2"/>
  <c r="BF215" i="2"/>
  <c r="BG215" i="2"/>
  <c r="BH215" i="2"/>
  <c r="BI215" i="2"/>
  <c r="BK215" i="2"/>
  <c r="N216" i="2"/>
  <c r="BE216" i="2" s="1"/>
  <c r="W216" i="2"/>
  <c r="Y216" i="2"/>
  <c r="AA216" i="2"/>
  <c r="BF216" i="2"/>
  <c r="BG216" i="2"/>
  <c r="BH216" i="2"/>
  <c r="BI216" i="2"/>
  <c r="BK216" i="2"/>
  <c r="N219" i="2"/>
  <c r="W219" i="2"/>
  <c r="Y219" i="2"/>
  <c r="AA219" i="2"/>
  <c r="BE219" i="2"/>
  <c r="BF219" i="2"/>
  <c r="BG219" i="2"/>
  <c r="BH219" i="2"/>
  <c r="BI219" i="2"/>
  <c r="BK219" i="2"/>
  <c r="N222" i="2"/>
  <c r="W222" i="2"/>
  <c r="Y222" i="2"/>
  <c r="AA222" i="2"/>
  <c r="BE222" i="2"/>
  <c r="BF222" i="2"/>
  <c r="BG222" i="2"/>
  <c r="BH222" i="2"/>
  <c r="BI222" i="2"/>
  <c r="BK222" i="2"/>
  <c r="N224" i="2"/>
  <c r="BE224" i="2" s="1"/>
  <c r="W224" i="2"/>
  <c r="Y224" i="2"/>
  <c r="AA224" i="2"/>
  <c r="BF224" i="2"/>
  <c r="BG224" i="2"/>
  <c r="BH224" i="2"/>
  <c r="BI224" i="2"/>
  <c r="BK224" i="2"/>
  <c r="N227" i="2"/>
  <c r="BE227" i="2" s="1"/>
  <c r="W227" i="2"/>
  <c r="Y227" i="2"/>
  <c r="AA227" i="2"/>
  <c r="BF227" i="2"/>
  <c r="BG227" i="2"/>
  <c r="BH227" i="2"/>
  <c r="BI227" i="2"/>
  <c r="BK227" i="2"/>
  <c r="N230" i="2"/>
  <c r="W230" i="2"/>
  <c r="Y230" i="2"/>
  <c r="AA230" i="2"/>
  <c r="BE230" i="2"/>
  <c r="BF230" i="2"/>
  <c r="BG230" i="2"/>
  <c r="BH230" i="2"/>
  <c r="BI230" i="2"/>
  <c r="BK230" i="2"/>
  <c r="N233" i="2"/>
  <c r="W233" i="2"/>
  <c r="Y233" i="2"/>
  <c r="AA233" i="2"/>
  <c r="BE233" i="2"/>
  <c r="BF233" i="2"/>
  <c r="BG233" i="2"/>
  <c r="BH233" i="2"/>
  <c r="BI233" i="2"/>
  <c r="BK233" i="2"/>
  <c r="N240" i="2"/>
  <c r="BE240" i="2" s="1"/>
  <c r="W240" i="2"/>
  <c r="Y240" i="2"/>
  <c r="AA240" i="2"/>
  <c r="BF240" i="2"/>
  <c r="BG240" i="2"/>
  <c r="BH240" i="2"/>
  <c r="BI240" i="2"/>
  <c r="BK240" i="2"/>
  <c r="N244" i="2"/>
  <c r="BE244" i="2" s="1"/>
  <c r="W244" i="2"/>
  <c r="Y244" i="2"/>
  <c r="AA244" i="2"/>
  <c r="BF244" i="2"/>
  <c r="BG244" i="2"/>
  <c r="BH244" i="2"/>
  <c r="BI244" i="2"/>
  <c r="BK244" i="2"/>
  <c r="N248" i="2"/>
  <c r="W248" i="2"/>
  <c r="Y248" i="2"/>
  <c r="AA248" i="2"/>
  <c r="BE248" i="2"/>
  <c r="BF248" i="2"/>
  <c r="BG248" i="2"/>
  <c r="BH248" i="2"/>
  <c r="BI248" i="2"/>
  <c r="BK248" i="2"/>
  <c r="N250" i="2"/>
  <c r="W250" i="2"/>
  <c r="Y250" i="2"/>
  <c r="AA250" i="2"/>
  <c r="BE250" i="2"/>
  <c r="BF250" i="2"/>
  <c r="BG250" i="2"/>
  <c r="BH250" i="2"/>
  <c r="BI250" i="2"/>
  <c r="BK250" i="2"/>
  <c r="N252" i="2"/>
  <c r="BE252" i="2" s="1"/>
  <c r="W252" i="2"/>
  <c r="Y252" i="2"/>
  <c r="AA252" i="2"/>
  <c r="BF252" i="2"/>
  <c r="BG252" i="2"/>
  <c r="BH252" i="2"/>
  <c r="BI252" i="2"/>
  <c r="BK252" i="2"/>
  <c r="N255" i="2"/>
  <c r="BE255" i="2" s="1"/>
  <c r="W255" i="2"/>
  <c r="Y255" i="2"/>
  <c r="AA255" i="2"/>
  <c r="BF255" i="2"/>
  <c r="BG255" i="2"/>
  <c r="BH255" i="2"/>
  <c r="BI255" i="2"/>
  <c r="BK255" i="2"/>
  <c r="N263" i="2"/>
  <c r="W263" i="2"/>
  <c r="Y263" i="2"/>
  <c r="AA263" i="2"/>
  <c r="BE263" i="2"/>
  <c r="BF263" i="2"/>
  <c r="BG263" i="2"/>
  <c r="BH263" i="2"/>
  <c r="BI263" i="2"/>
  <c r="BK263" i="2"/>
  <c r="N266" i="2"/>
  <c r="W266" i="2"/>
  <c r="Y266" i="2"/>
  <c r="AA266" i="2"/>
  <c r="BE266" i="2"/>
  <c r="BF266" i="2"/>
  <c r="BG266" i="2"/>
  <c r="BH266" i="2"/>
  <c r="BI266" i="2"/>
  <c r="BK266" i="2"/>
  <c r="N276" i="2"/>
  <c r="BE276" i="2" s="1"/>
  <c r="W276" i="2"/>
  <c r="Y276" i="2"/>
  <c r="AA276" i="2"/>
  <c r="BF276" i="2"/>
  <c r="BG276" i="2"/>
  <c r="BH276" i="2"/>
  <c r="BI276" i="2"/>
  <c r="BK276" i="2"/>
  <c r="N278" i="2"/>
  <c r="BE278" i="2" s="1"/>
  <c r="W278" i="2"/>
  <c r="Y278" i="2"/>
  <c r="AA278" i="2"/>
  <c r="BF278" i="2"/>
  <c r="BG278" i="2"/>
  <c r="BH278" i="2"/>
  <c r="BI278" i="2"/>
  <c r="BK278" i="2"/>
  <c r="N288" i="2"/>
  <c r="W288" i="2"/>
  <c r="Y288" i="2"/>
  <c r="AA288" i="2"/>
  <c r="BE288" i="2"/>
  <c r="BF288" i="2"/>
  <c r="BG288" i="2"/>
  <c r="BH288" i="2"/>
  <c r="BI288" i="2"/>
  <c r="BK288" i="2"/>
  <c r="N291" i="2"/>
  <c r="W291" i="2"/>
  <c r="Y291" i="2"/>
  <c r="AA291" i="2"/>
  <c r="BE291" i="2"/>
  <c r="BF291" i="2"/>
  <c r="BG291" i="2"/>
  <c r="BH291" i="2"/>
  <c r="BI291" i="2"/>
  <c r="BK291" i="2"/>
  <c r="N295" i="2"/>
  <c r="W295" i="2"/>
  <c r="Y295" i="2"/>
  <c r="AA295" i="2"/>
  <c r="BE295" i="2"/>
  <c r="BF295" i="2"/>
  <c r="BG295" i="2"/>
  <c r="BH295" i="2"/>
  <c r="BI295" i="2"/>
  <c r="BK295" i="2"/>
  <c r="N297" i="2"/>
  <c r="BE297" i="2" s="1"/>
  <c r="W297" i="2"/>
  <c r="Y297" i="2"/>
  <c r="AA297" i="2"/>
  <c r="BF297" i="2"/>
  <c r="BG297" i="2"/>
  <c r="BH297" i="2"/>
  <c r="BI297" i="2"/>
  <c r="BK297" i="2"/>
  <c r="N307" i="2"/>
  <c r="BE307" i="2" s="1"/>
  <c r="W307" i="2"/>
  <c r="Y307" i="2"/>
  <c r="AA307" i="2"/>
  <c r="BF307" i="2"/>
  <c r="BG307" i="2"/>
  <c r="BH307" i="2"/>
  <c r="BI307" i="2"/>
  <c r="BK307" i="2"/>
  <c r="N309" i="2"/>
  <c r="W309" i="2"/>
  <c r="Y309" i="2"/>
  <c r="AA309" i="2"/>
  <c r="BE309" i="2"/>
  <c r="BF309" i="2"/>
  <c r="BG309" i="2"/>
  <c r="BH309" i="2"/>
  <c r="BI309" i="2"/>
  <c r="BK309" i="2"/>
  <c r="N311" i="2"/>
  <c r="W311" i="2"/>
  <c r="Y311" i="2"/>
  <c r="AA311" i="2"/>
  <c r="BE311" i="2"/>
  <c r="BF311" i="2"/>
  <c r="BG311" i="2"/>
  <c r="BH311" i="2"/>
  <c r="BI311" i="2"/>
  <c r="BK311" i="2"/>
  <c r="N313" i="2"/>
  <c r="BE313" i="2" s="1"/>
  <c r="W313" i="2"/>
  <c r="Y313" i="2"/>
  <c r="AA313" i="2"/>
  <c r="BF313" i="2"/>
  <c r="BG313" i="2"/>
  <c r="BH313" i="2"/>
  <c r="BI313" i="2"/>
  <c r="BK313" i="2"/>
  <c r="N315" i="2"/>
  <c r="BE315" i="2" s="1"/>
  <c r="W315" i="2"/>
  <c r="Y315" i="2"/>
  <c r="AA315" i="2"/>
  <c r="BF315" i="2"/>
  <c r="BG315" i="2"/>
  <c r="BH315" i="2"/>
  <c r="BI315" i="2"/>
  <c r="BK315" i="2"/>
  <c r="N317" i="2"/>
  <c r="W317" i="2"/>
  <c r="Y317" i="2"/>
  <c r="AA317" i="2"/>
  <c r="BE317" i="2"/>
  <c r="BF317" i="2"/>
  <c r="BG317" i="2"/>
  <c r="BH317" i="2"/>
  <c r="BI317" i="2"/>
  <c r="BK317" i="2"/>
  <c r="N323" i="2"/>
  <c r="W323" i="2"/>
  <c r="Y323" i="2"/>
  <c r="AA323" i="2"/>
  <c r="BE323" i="2"/>
  <c r="BF323" i="2"/>
  <c r="BG323" i="2"/>
  <c r="BH323" i="2"/>
  <c r="BI323" i="2"/>
  <c r="BK323" i="2"/>
  <c r="N329" i="2"/>
  <c r="BE329" i="2" s="1"/>
  <c r="W329" i="2"/>
  <c r="Y329" i="2"/>
  <c r="AA329" i="2"/>
  <c r="BF329" i="2"/>
  <c r="BG329" i="2"/>
  <c r="BH329" i="2"/>
  <c r="BI329" i="2"/>
  <c r="BK329" i="2"/>
  <c r="N332" i="2"/>
  <c r="BE332" i="2"/>
  <c r="W332" i="2"/>
  <c r="Y332" i="2"/>
  <c r="AA332" i="2"/>
  <c r="BF332" i="2"/>
  <c r="BG332" i="2"/>
  <c r="BH332" i="2"/>
  <c r="BI332" i="2"/>
  <c r="BK332" i="2"/>
  <c r="N335" i="2"/>
  <c r="W335" i="2"/>
  <c r="Y335" i="2"/>
  <c r="AA335" i="2"/>
  <c r="BE335" i="2"/>
  <c r="BF335" i="2"/>
  <c r="BG335" i="2"/>
  <c r="BH335" i="2"/>
  <c r="BI335" i="2"/>
  <c r="BK335" i="2"/>
  <c r="N338" i="2"/>
  <c r="W338" i="2"/>
  <c r="Y338" i="2"/>
  <c r="AA338" i="2"/>
  <c r="BE338" i="2"/>
  <c r="BF338" i="2"/>
  <c r="BG338" i="2"/>
  <c r="BH338" i="2"/>
  <c r="BI338" i="2"/>
  <c r="BK338" i="2"/>
  <c r="N341" i="2"/>
  <c r="BE341" i="2"/>
  <c r="W341" i="2"/>
  <c r="Y341" i="2"/>
  <c r="AA341" i="2"/>
  <c r="BF341" i="2"/>
  <c r="BG341" i="2"/>
  <c r="BH341" i="2"/>
  <c r="BI341" i="2"/>
  <c r="BK341" i="2"/>
  <c r="N344" i="2"/>
  <c r="BE344" i="2"/>
  <c r="W344" i="2"/>
  <c r="Y344" i="2"/>
  <c r="AA344" i="2"/>
  <c r="BF344" i="2"/>
  <c r="BG344" i="2"/>
  <c r="BH344" i="2"/>
  <c r="BI344" i="2"/>
  <c r="BK344" i="2"/>
  <c r="N347" i="2"/>
  <c r="W347" i="2"/>
  <c r="Y347" i="2"/>
  <c r="AA347" i="2"/>
  <c r="BE347" i="2"/>
  <c r="BF347" i="2"/>
  <c r="BG347" i="2"/>
  <c r="BH347" i="2"/>
  <c r="BI347" i="2"/>
  <c r="BK347" i="2"/>
  <c r="N350" i="2"/>
  <c r="W350" i="2"/>
  <c r="Y350" i="2"/>
  <c r="AA350" i="2"/>
  <c r="BE350" i="2"/>
  <c r="BF350" i="2"/>
  <c r="BG350" i="2"/>
  <c r="BH350" i="2"/>
  <c r="BI350" i="2"/>
  <c r="BK350" i="2"/>
  <c r="N353" i="2"/>
  <c r="BE353" i="2" s="1"/>
  <c r="W353" i="2"/>
  <c r="Y353" i="2"/>
  <c r="AA353" i="2"/>
  <c r="BF353" i="2"/>
  <c r="BG353" i="2"/>
  <c r="BH353" i="2"/>
  <c r="BI353" i="2"/>
  <c r="BK353" i="2"/>
  <c r="N356" i="2"/>
  <c r="BE356" i="2"/>
  <c r="W356" i="2"/>
  <c r="Y356" i="2"/>
  <c r="AA356" i="2"/>
  <c r="BF356" i="2"/>
  <c r="BG356" i="2"/>
  <c r="BH356" i="2"/>
  <c r="BI356" i="2"/>
  <c r="BK356" i="2"/>
  <c r="N364" i="2"/>
  <c r="W364" i="2"/>
  <c r="Y364" i="2"/>
  <c r="AA364" i="2"/>
  <c r="BE364" i="2"/>
  <c r="BF364" i="2"/>
  <c r="BG364" i="2"/>
  <c r="BH364" i="2"/>
  <c r="BI364" i="2"/>
  <c r="BK364" i="2"/>
  <c r="N367" i="2"/>
  <c r="W367" i="2"/>
  <c r="Y367" i="2"/>
  <c r="AA367" i="2"/>
  <c r="BE367" i="2"/>
  <c r="BF367" i="2"/>
  <c r="BG367" i="2"/>
  <c r="BH367" i="2"/>
  <c r="BI367" i="2"/>
  <c r="BK367" i="2"/>
  <c r="N370" i="2"/>
  <c r="BE370" i="2" s="1"/>
  <c r="W370" i="2"/>
  <c r="Y370" i="2"/>
  <c r="AA370" i="2"/>
  <c r="BF370" i="2"/>
  <c r="BG370" i="2"/>
  <c r="BH370" i="2"/>
  <c r="BI370" i="2"/>
  <c r="BK370" i="2"/>
  <c r="N373" i="2"/>
  <c r="BE373" i="2"/>
  <c r="W373" i="2"/>
  <c r="Y373" i="2"/>
  <c r="AA373" i="2"/>
  <c r="BF373" i="2"/>
  <c r="BG373" i="2"/>
  <c r="BH373" i="2"/>
  <c r="BI373" i="2"/>
  <c r="BK373" i="2"/>
  <c r="N376" i="2"/>
  <c r="W376" i="2"/>
  <c r="Y376" i="2"/>
  <c r="AA376" i="2"/>
  <c r="BE376" i="2"/>
  <c r="BF376" i="2"/>
  <c r="BG376" i="2"/>
  <c r="BH376" i="2"/>
  <c r="BI376" i="2"/>
  <c r="BK376" i="2"/>
  <c r="N379" i="2"/>
  <c r="W379" i="2"/>
  <c r="Y379" i="2"/>
  <c r="AA379" i="2"/>
  <c r="BE379" i="2"/>
  <c r="BF379" i="2"/>
  <c r="BG379" i="2"/>
  <c r="BH379" i="2"/>
  <c r="BI379" i="2"/>
  <c r="BK379" i="2"/>
  <c r="N383" i="2"/>
  <c r="W383" i="2"/>
  <c r="Y383" i="2"/>
  <c r="AA383" i="2"/>
  <c r="BE383" i="2"/>
  <c r="BF383" i="2"/>
  <c r="BG383" i="2"/>
  <c r="BH383" i="2"/>
  <c r="BI383" i="2"/>
  <c r="BK383" i="2"/>
  <c r="N384" i="2"/>
  <c r="W384" i="2"/>
  <c r="Y384" i="2"/>
  <c r="AA384" i="2"/>
  <c r="BE384" i="2"/>
  <c r="BF384" i="2"/>
  <c r="BG384" i="2"/>
  <c r="BH384" i="2"/>
  <c r="BI384" i="2"/>
  <c r="BK384" i="2"/>
  <c r="N385" i="2"/>
  <c r="BE385" i="2" s="1"/>
  <c r="W385" i="2"/>
  <c r="Y385" i="2"/>
  <c r="AA385" i="2"/>
  <c r="BF385" i="2"/>
  <c r="BG385" i="2"/>
  <c r="BH385" i="2"/>
  <c r="BI385" i="2"/>
  <c r="BK385" i="2"/>
  <c r="N386" i="2"/>
  <c r="BE386" i="2" s="1"/>
  <c r="W386" i="2"/>
  <c r="Y386" i="2"/>
  <c r="AA386" i="2"/>
  <c r="BF386" i="2"/>
  <c r="BG386" i="2"/>
  <c r="BH386" i="2"/>
  <c r="BI386" i="2"/>
  <c r="BK386" i="2"/>
  <c r="N388" i="2"/>
  <c r="BE388" i="2" s="1"/>
  <c r="W388" i="2"/>
  <c r="W387" i="2" s="1"/>
  <c r="Y388" i="2"/>
  <c r="Y387" i="2" s="1"/>
  <c r="AA388" i="2"/>
  <c r="AA387" i="2" s="1"/>
  <c r="BF388" i="2"/>
  <c r="BG388" i="2"/>
  <c r="BH388" i="2"/>
  <c r="BI388" i="2"/>
  <c r="BK388" i="2"/>
  <c r="BK387" i="2" s="1"/>
  <c r="N387" i="2" s="1"/>
  <c r="N97" i="2" s="1"/>
  <c r="N391" i="2"/>
  <c r="BE391" i="2" s="1"/>
  <c r="W391" i="2"/>
  <c r="Y391" i="2"/>
  <c r="AA391" i="2"/>
  <c r="BF391" i="2"/>
  <c r="BG391" i="2"/>
  <c r="BH391" i="2"/>
  <c r="BI391" i="2"/>
  <c r="BK391" i="2"/>
  <c r="N397" i="2"/>
  <c r="BE397" i="2" s="1"/>
  <c r="W397" i="2"/>
  <c r="Y397" i="2"/>
  <c r="AA397" i="2"/>
  <c r="BF397" i="2"/>
  <c r="BG397" i="2"/>
  <c r="BH397" i="2"/>
  <c r="BI397" i="2"/>
  <c r="BK397" i="2"/>
  <c r="N398" i="2"/>
  <c r="BE398" i="2" s="1"/>
  <c r="W398" i="2"/>
  <c r="Y398" i="2"/>
  <c r="AA398" i="2"/>
  <c r="BF398" i="2"/>
  <c r="BG398" i="2"/>
  <c r="BH398" i="2"/>
  <c r="BI398" i="2"/>
  <c r="BK398" i="2"/>
  <c r="N401" i="2"/>
  <c r="W401" i="2"/>
  <c r="Y401" i="2"/>
  <c r="AA401" i="2"/>
  <c r="BE401" i="2"/>
  <c r="BF401" i="2"/>
  <c r="BG401" i="2"/>
  <c r="BH401" i="2"/>
  <c r="BI401" i="2"/>
  <c r="BK401" i="2"/>
  <c r="N402" i="2"/>
  <c r="W402" i="2"/>
  <c r="Y402" i="2"/>
  <c r="AA402" i="2"/>
  <c r="BE402" i="2"/>
  <c r="BF402" i="2"/>
  <c r="BG402" i="2"/>
  <c r="BH402" i="2"/>
  <c r="BI402" i="2"/>
  <c r="BK402" i="2"/>
  <c r="N404" i="2"/>
  <c r="W404" i="2"/>
  <c r="Y404" i="2"/>
  <c r="AA404" i="2"/>
  <c r="BE404" i="2"/>
  <c r="BF404" i="2"/>
  <c r="BG404" i="2"/>
  <c r="BH404" i="2"/>
  <c r="BI404" i="2"/>
  <c r="BK404" i="2"/>
  <c r="N407" i="2"/>
  <c r="W407" i="2"/>
  <c r="Y407" i="2"/>
  <c r="AA407" i="2"/>
  <c r="BE407" i="2"/>
  <c r="BF407" i="2"/>
  <c r="BG407" i="2"/>
  <c r="BH407" i="2"/>
  <c r="BI407" i="2"/>
  <c r="BK407" i="2"/>
  <c r="N410" i="2"/>
  <c r="BE410" i="2" s="1"/>
  <c r="W410" i="2"/>
  <c r="Y410" i="2"/>
  <c r="AA410" i="2"/>
  <c r="BF410" i="2"/>
  <c r="BG410" i="2"/>
  <c r="BH410" i="2"/>
  <c r="BI410" i="2"/>
  <c r="BK410" i="2"/>
  <c r="N413" i="2"/>
  <c r="BE413" i="2" s="1"/>
  <c r="W413" i="2"/>
  <c r="Y413" i="2"/>
  <c r="AA413" i="2"/>
  <c r="BF413" i="2"/>
  <c r="BG413" i="2"/>
  <c r="BH413" i="2"/>
  <c r="BI413" i="2"/>
  <c r="BK413" i="2"/>
  <c r="N416" i="2"/>
  <c r="W416" i="2"/>
  <c r="Y416" i="2"/>
  <c r="AA416" i="2"/>
  <c r="BE416" i="2"/>
  <c r="BF416" i="2"/>
  <c r="BG416" i="2"/>
  <c r="BH416" i="2"/>
  <c r="BI416" i="2"/>
  <c r="BK416" i="2"/>
  <c r="N419" i="2"/>
  <c r="W419" i="2"/>
  <c r="Y419" i="2"/>
  <c r="AA419" i="2"/>
  <c r="BE419" i="2"/>
  <c r="BF419" i="2"/>
  <c r="BG419" i="2"/>
  <c r="BH419" i="2"/>
  <c r="BI419" i="2"/>
  <c r="BK419" i="2"/>
  <c r="N422" i="2"/>
  <c r="BE422" i="2" s="1"/>
  <c r="W422" i="2"/>
  <c r="Y422" i="2"/>
  <c r="AA422" i="2"/>
  <c r="BF422" i="2"/>
  <c r="BG422" i="2"/>
  <c r="BH422" i="2"/>
  <c r="BI422" i="2"/>
  <c r="BK422" i="2"/>
  <c r="N428" i="2"/>
  <c r="BE428" i="2" s="1"/>
  <c r="W428" i="2"/>
  <c r="Y428" i="2"/>
  <c r="AA428" i="2"/>
  <c r="BF428" i="2"/>
  <c r="BG428" i="2"/>
  <c r="BH428" i="2"/>
  <c r="BI428" i="2"/>
  <c r="BK428" i="2"/>
  <c r="N429" i="2"/>
  <c r="W429" i="2"/>
  <c r="Y429" i="2"/>
  <c r="AA429" i="2"/>
  <c r="BE429" i="2"/>
  <c r="BF429" i="2"/>
  <c r="BG429" i="2"/>
  <c r="BH429" i="2"/>
  <c r="BI429" i="2"/>
  <c r="BK429" i="2"/>
  <c r="N431" i="2"/>
  <c r="W431" i="2"/>
  <c r="Y431" i="2"/>
  <c r="AA431" i="2"/>
  <c r="BE431" i="2"/>
  <c r="BF431" i="2"/>
  <c r="BG431" i="2"/>
  <c r="BH431" i="2"/>
  <c r="BI431" i="2"/>
  <c r="BK431" i="2"/>
  <c r="N434" i="2"/>
  <c r="W434" i="2"/>
  <c r="Y434" i="2"/>
  <c r="AA434" i="2"/>
  <c r="BE434" i="2"/>
  <c r="BF434" i="2"/>
  <c r="BG434" i="2"/>
  <c r="BH434" i="2"/>
  <c r="BI434" i="2"/>
  <c r="BK434" i="2"/>
  <c r="N435" i="2"/>
  <c r="BE435" i="2" s="1"/>
  <c r="W435" i="2"/>
  <c r="Y435" i="2"/>
  <c r="Y430" i="2" s="1"/>
  <c r="AA435" i="2"/>
  <c r="BF435" i="2"/>
  <c r="BG435" i="2"/>
  <c r="BH435" i="2"/>
  <c r="BI435" i="2"/>
  <c r="BK435" i="2"/>
  <c r="N439" i="2"/>
  <c r="W439" i="2"/>
  <c r="Y439" i="2"/>
  <c r="AA439" i="2"/>
  <c r="BE439" i="2"/>
  <c r="BF439" i="2"/>
  <c r="BG439" i="2"/>
  <c r="BH439" i="2"/>
  <c r="BI439" i="2"/>
  <c r="BK439" i="2"/>
  <c r="N442" i="2"/>
  <c r="BE442" i="2"/>
  <c r="W442" i="2"/>
  <c r="Y442" i="2"/>
  <c r="AA442" i="2"/>
  <c r="BF442" i="2"/>
  <c r="BG442" i="2"/>
  <c r="BH442" i="2"/>
  <c r="BI442" i="2"/>
  <c r="BK442" i="2"/>
  <c r="N444" i="2"/>
  <c r="BE444" i="2"/>
  <c r="W444" i="2"/>
  <c r="Y444" i="2"/>
  <c r="AA444" i="2"/>
  <c r="BF444" i="2"/>
  <c r="BG444" i="2"/>
  <c r="BH444" i="2"/>
  <c r="BI444" i="2"/>
  <c r="BK444" i="2"/>
  <c r="N448" i="2"/>
  <c r="BE448" i="2" s="1"/>
  <c r="W448" i="2"/>
  <c r="Y448" i="2"/>
  <c r="AA448" i="2"/>
  <c r="BF448" i="2"/>
  <c r="BG448" i="2"/>
  <c r="BH448" i="2"/>
  <c r="BI448" i="2"/>
  <c r="BK448" i="2"/>
  <c r="N451" i="2"/>
  <c r="W451" i="2"/>
  <c r="Y451" i="2"/>
  <c r="AA451" i="2"/>
  <c r="BE451" i="2"/>
  <c r="BF451" i="2"/>
  <c r="BG451" i="2"/>
  <c r="BH451" i="2"/>
  <c r="BI451" i="2"/>
  <c r="BK451" i="2"/>
  <c r="N454" i="2"/>
  <c r="W454" i="2"/>
  <c r="Y454" i="2"/>
  <c r="AA454" i="2"/>
  <c r="BE454" i="2"/>
  <c r="BF454" i="2"/>
  <c r="BG454" i="2"/>
  <c r="BH454" i="2"/>
  <c r="BI454" i="2"/>
  <c r="BK454" i="2"/>
  <c r="N457" i="2"/>
  <c r="BE457" i="2" s="1"/>
  <c r="W457" i="2"/>
  <c r="Y457" i="2"/>
  <c r="AA457" i="2"/>
  <c r="BF457" i="2"/>
  <c r="BG457" i="2"/>
  <c r="BH457" i="2"/>
  <c r="BI457" i="2"/>
  <c r="BK457" i="2"/>
  <c r="N460" i="2"/>
  <c r="BE460" i="2"/>
  <c r="W460" i="2"/>
  <c r="Y460" i="2"/>
  <c r="AA460" i="2"/>
  <c r="BF460" i="2"/>
  <c r="BG460" i="2"/>
  <c r="BH460" i="2"/>
  <c r="BI460" i="2"/>
  <c r="BK460" i="2"/>
  <c r="N463" i="2"/>
  <c r="W463" i="2"/>
  <c r="Y463" i="2"/>
  <c r="AA463" i="2"/>
  <c r="BE463" i="2"/>
  <c r="BF463" i="2"/>
  <c r="BG463" i="2"/>
  <c r="BH463" i="2"/>
  <c r="BI463" i="2"/>
  <c r="BK463" i="2"/>
  <c r="N466" i="2"/>
  <c r="W466" i="2"/>
  <c r="Y466" i="2"/>
  <c r="AA466" i="2"/>
  <c r="BE466" i="2"/>
  <c r="BF466" i="2"/>
  <c r="BG466" i="2"/>
  <c r="BH466" i="2"/>
  <c r="BI466" i="2"/>
  <c r="BK466" i="2"/>
  <c r="N469" i="2"/>
  <c r="BE469" i="2"/>
  <c r="W469" i="2"/>
  <c r="Y469" i="2"/>
  <c r="AA469" i="2"/>
  <c r="BF469" i="2"/>
  <c r="BG469" i="2"/>
  <c r="BH469" i="2"/>
  <c r="BI469" i="2"/>
  <c r="BK469" i="2"/>
  <c r="N472" i="2"/>
  <c r="BE472" i="2"/>
  <c r="W472" i="2"/>
  <c r="Y472" i="2"/>
  <c r="AA472" i="2"/>
  <c r="BF472" i="2"/>
  <c r="BG472" i="2"/>
  <c r="BH472" i="2"/>
  <c r="BI472" i="2"/>
  <c r="BK472" i="2"/>
  <c r="N475" i="2"/>
  <c r="W475" i="2"/>
  <c r="Y475" i="2"/>
  <c r="AA475" i="2"/>
  <c r="BE475" i="2"/>
  <c r="BF475" i="2"/>
  <c r="BG475" i="2"/>
  <c r="BH475" i="2"/>
  <c r="BI475" i="2"/>
  <c r="BK475" i="2"/>
  <c r="N479" i="2"/>
  <c r="BE479" i="2" s="1"/>
  <c r="W479" i="2"/>
  <c r="Y479" i="2"/>
  <c r="AA479" i="2"/>
  <c r="BF479" i="2"/>
  <c r="BG479" i="2"/>
  <c r="BH479" i="2"/>
  <c r="BI479" i="2"/>
  <c r="BK479" i="2"/>
  <c r="N482" i="2"/>
  <c r="BE482" i="2" s="1"/>
  <c r="W482" i="2"/>
  <c r="Y482" i="2"/>
  <c r="AA482" i="2"/>
  <c r="BF482" i="2"/>
  <c r="BG482" i="2"/>
  <c r="BH482" i="2"/>
  <c r="BI482" i="2"/>
  <c r="BK482" i="2"/>
  <c r="N485" i="2"/>
  <c r="W485" i="2"/>
  <c r="Y485" i="2"/>
  <c r="AA485" i="2"/>
  <c r="BE485" i="2"/>
  <c r="BF485" i="2"/>
  <c r="BG485" i="2"/>
  <c r="BH485" i="2"/>
  <c r="BI485" i="2"/>
  <c r="BK485" i="2"/>
  <c r="N487" i="2"/>
  <c r="BE487" i="2" s="1"/>
  <c r="W487" i="2"/>
  <c r="Y487" i="2"/>
  <c r="AA487" i="2"/>
  <c r="BF487" i="2"/>
  <c r="BG487" i="2"/>
  <c r="BH487" i="2"/>
  <c r="BI487" i="2"/>
  <c r="BK487" i="2"/>
  <c r="N490" i="2"/>
  <c r="BE490" i="2" s="1"/>
  <c r="W490" i="2"/>
  <c r="Y490" i="2"/>
  <c r="AA490" i="2"/>
  <c r="BF490" i="2"/>
  <c r="BG490" i="2"/>
  <c r="BH490" i="2"/>
  <c r="BI490" i="2"/>
  <c r="BK490" i="2"/>
  <c r="N494" i="2"/>
  <c r="BE494" i="2" s="1"/>
  <c r="W494" i="2"/>
  <c r="Y494" i="2"/>
  <c r="AA494" i="2"/>
  <c r="BF494" i="2"/>
  <c r="BG494" i="2"/>
  <c r="BH494" i="2"/>
  <c r="BI494" i="2"/>
  <c r="BK494" i="2"/>
  <c r="N497" i="2"/>
  <c r="W497" i="2"/>
  <c r="Y497" i="2"/>
  <c r="AA497" i="2"/>
  <c r="BE497" i="2"/>
  <c r="BF497" i="2"/>
  <c r="BG497" i="2"/>
  <c r="BH497" i="2"/>
  <c r="BI497" i="2"/>
  <c r="BK497" i="2"/>
  <c r="N500" i="2"/>
  <c r="W500" i="2"/>
  <c r="Y500" i="2"/>
  <c r="AA500" i="2"/>
  <c r="BE500" i="2"/>
  <c r="BF500" i="2"/>
  <c r="BG500" i="2"/>
  <c r="BH500" i="2"/>
  <c r="BI500" i="2"/>
  <c r="BK500" i="2"/>
  <c r="N503" i="2"/>
  <c r="BE503" i="2" s="1"/>
  <c r="W503" i="2"/>
  <c r="Y503" i="2"/>
  <c r="AA503" i="2"/>
  <c r="BF503" i="2"/>
  <c r="BG503" i="2"/>
  <c r="BH503" i="2"/>
  <c r="BI503" i="2"/>
  <c r="BK503" i="2"/>
  <c r="N506" i="2"/>
  <c r="BE506" i="2" s="1"/>
  <c r="W506" i="2"/>
  <c r="Y506" i="2"/>
  <c r="AA506" i="2"/>
  <c r="BF506" i="2"/>
  <c r="BG506" i="2"/>
  <c r="BH506" i="2"/>
  <c r="BI506" i="2"/>
  <c r="BK506" i="2"/>
  <c r="N509" i="2"/>
  <c r="W509" i="2"/>
  <c r="Y509" i="2"/>
  <c r="AA509" i="2"/>
  <c r="BE509" i="2"/>
  <c r="BF509" i="2"/>
  <c r="BG509" i="2"/>
  <c r="BH509" i="2"/>
  <c r="BI509" i="2"/>
  <c r="BK509" i="2"/>
  <c r="N512" i="2"/>
  <c r="W512" i="2"/>
  <c r="Y512" i="2"/>
  <c r="AA512" i="2"/>
  <c r="BE512" i="2"/>
  <c r="BF512" i="2"/>
  <c r="BG512" i="2"/>
  <c r="BH512" i="2"/>
  <c r="BI512" i="2"/>
  <c r="BK512" i="2"/>
  <c r="N515" i="2"/>
  <c r="BE515" i="2" s="1"/>
  <c r="W515" i="2"/>
  <c r="Y515" i="2"/>
  <c r="AA515" i="2"/>
  <c r="BF515" i="2"/>
  <c r="BG515" i="2"/>
  <c r="BH515" i="2"/>
  <c r="BI515" i="2"/>
  <c r="BK515" i="2"/>
  <c r="N518" i="2"/>
  <c r="BE518" i="2" s="1"/>
  <c r="W518" i="2"/>
  <c r="Y518" i="2"/>
  <c r="AA518" i="2"/>
  <c r="BF518" i="2"/>
  <c r="BG518" i="2"/>
  <c r="BH518" i="2"/>
  <c r="BI518" i="2"/>
  <c r="BK518" i="2"/>
  <c r="N520" i="2"/>
  <c r="BE520" i="2" s="1"/>
  <c r="W520" i="2"/>
  <c r="Y520" i="2"/>
  <c r="AA520" i="2"/>
  <c r="BF520" i="2"/>
  <c r="BG520" i="2"/>
  <c r="BH520" i="2"/>
  <c r="BI520" i="2"/>
  <c r="BK520" i="2"/>
  <c r="N523" i="2"/>
  <c r="BE523" i="2" s="1"/>
  <c r="W523" i="2"/>
  <c r="Y523" i="2"/>
  <c r="AA523" i="2"/>
  <c r="BF523" i="2"/>
  <c r="BG523" i="2"/>
  <c r="BH523" i="2"/>
  <c r="BI523" i="2"/>
  <c r="BK523" i="2"/>
  <c r="N526" i="2"/>
  <c r="W526" i="2"/>
  <c r="Y526" i="2"/>
  <c r="AA526" i="2"/>
  <c r="BE526" i="2"/>
  <c r="BF526" i="2"/>
  <c r="BG526" i="2"/>
  <c r="BH526" i="2"/>
  <c r="BI526" i="2"/>
  <c r="BK526" i="2"/>
  <c r="N529" i="2"/>
  <c r="W529" i="2"/>
  <c r="Y529" i="2"/>
  <c r="AA529" i="2"/>
  <c r="BE529" i="2"/>
  <c r="BF529" i="2"/>
  <c r="BG529" i="2"/>
  <c r="BH529" i="2"/>
  <c r="BI529" i="2"/>
  <c r="BK529" i="2"/>
  <c r="N532" i="2"/>
  <c r="BE532" i="2" s="1"/>
  <c r="W532" i="2"/>
  <c r="Y532" i="2"/>
  <c r="AA532" i="2"/>
  <c r="BF532" i="2"/>
  <c r="BG532" i="2"/>
  <c r="BH532" i="2"/>
  <c r="BI532" i="2"/>
  <c r="BK532" i="2"/>
  <c r="N535" i="2"/>
  <c r="BE535" i="2" s="1"/>
  <c r="W535" i="2"/>
  <c r="Y535" i="2"/>
  <c r="AA535" i="2"/>
  <c r="BF535" i="2"/>
  <c r="BG535" i="2"/>
  <c r="BH535" i="2"/>
  <c r="BI535" i="2"/>
  <c r="BK535" i="2"/>
  <c r="N536" i="2"/>
  <c r="W536" i="2"/>
  <c r="Y536" i="2"/>
  <c r="AA536" i="2"/>
  <c r="BE536" i="2"/>
  <c r="BF536" i="2"/>
  <c r="BG536" i="2"/>
  <c r="BH536" i="2"/>
  <c r="BI536" i="2"/>
  <c r="BK536" i="2"/>
  <c r="N538" i="2"/>
  <c r="W538" i="2"/>
  <c r="Y538" i="2"/>
  <c r="AA538" i="2"/>
  <c r="BE538" i="2"/>
  <c r="BF538" i="2"/>
  <c r="BG538" i="2"/>
  <c r="BH538" i="2"/>
  <c r="BI538" i="2"/>
  <c r="BK538" i="2"/>
  <c r="N541" i="2"/>
  <c r="W541" i="2"/>
  <c r="Y541" i="2"/>
  <c r="AA541" i="2"/>
  <c r="BE541" i="2"/>
  <c r="BF541" i="2"/>
  <c r="BG541" i="2"/>
  <c r="BH541" i="2"/>
  <c r="BI541" i="2"/>
  <c r="BK541" i="2"/>
  <c r="N544" i="2"/>
  <c r="BE544" i="2" s="1"/>
  <c r="W544" i="2"/>
  <c r="Y544" i="2"/>
  <c r="AA544" i="2"/>
  <c r="BF544" i="2"/>
  <c r="BG544" i="2"/>
  <c r="BH544" i="2"/>
  <c r="BI544" i="2"/>
  <c r="BK544" i="2"/>
  <c r="N547" i="2"/>
  <c r="BE547" i="2" s="1"/>
  <c r="W547" i="2"/>
  <c r="Y547" i="2"/>
  <c r="AA547" i="2"/>
  <c r="BF547" i="2"/>
  <c r="BG547" i="2"/>
  <c r="BH547" i="2"/>
  <c r="BI547" i="2"/>
  <c r="BK547" i="2"/>
  <c r="N550" i="2"/>
  <c r="W550" i="2"/>
  <c r="Y550" i="2"/>
  <c r="AA550" i="2"/>
  <c r="BE550" i="2"/>
  <c r="BF550" i="2"/>
  <c r="BG550" i="2"/>
  <c r="BH550" i="2"/>
  <c r="BI550" i="2"/>
  <c r="BK550" i="2"/>
  <c r="N553" i="2"/>
  <c r="BE553" i="2" s="1"/>
  <c r="W553" i="2"/>
  <c r="Y553" i="2"/>
  <c r="AA553" i="2"/>
  <c r="BF553" i="2"/>
  <c r="BG553" i="2"/>
  <c r="BH553" i="2"/>
  <c r="BI553" i="2"/>
  <c r="BK553" i="2"/>
  <c r="N556" i="2"/>
  <c r="BE556" i="2" s="1"/>
  <c r="W556" i="2"/>
  <c r="Y556" i="2"/>
  <c r="AA556" i="2"/>
  <c r="BF556" i="2"/>
  <c r="BG556" i="2"/>
  <c r="BH556" i="2"/>
  <c r="BI556" i="2"/>
  <c r="BK556" i="2"/>
  <c r="N559" i="2"/>
  <c r="BE559" i="2" s="1"/>
  <c r="W559" i="2"/>
  <c r="Y559" i="2"/>
  <c r="AA559" i="2"/>
  <c r="BF559" i="2"/>
  <c r="BG559" i="2"/>
  <c r="BH559" i="2"/>
  <c r="BI559" i="2"/>
  <c r="BK559" i="2"/>
  <c r="N561" i="2"/>
  <c r="W561" i="2"/>
  <c r="Y561" i="2"/>
  <c r="AA561" i="2"/>
  <c r="BE561" i="2"/>
  <c r="BF561" i="2"/>
  <c r="BG561" i="2"/>
  <c r="BH561" i="2"/>
  <c r="BI561" i="2"/>
  <c r="BK561" i="2"/>
  <c r="N564" i="2"/>
  <c r="W564" i="2"/>
  <c r="Y564" i="2"/>
  <c r="AA564" i="2"/>
  <c r="BE564" i="2"/>
  <c r="BF564" i="2"/>
  <c r="BG564" i="2"/>
  <c r="BH564" i="2"/>
  <c r="BI564" i="2"/>
  <c r="BK564" i="2"/>
  <c r="N567" i="2"/>
  <c r="BE567" i="2" s="1"/>
  <c r="W567" i="2"/>
  <c r="Y567" i="2"/>
  <c r="AA567" i="2"/>
  <c r="BF567" i="2"/>
  <c r="BG567" i="2"/>
  <c r="BH567" i="2"/>
  <c r="BI567" i="2"/>
  <c r="BK567" i="2"/>
  <c r="N570" i="2"/>
  <c r="BE570" i="2" s="1"/>
  <c r="W570" i="2"/>
  <c r="Y570" i="2"/>
  <c r="AA570" i="2"/>
  <c r="BF570" i="2"/>
  <c r="BG570" i="2"/>
  <c r="BH570" i="2"/>
  <c r="BI570" i="2"/>
  <c r="BK570" i="2"/>
  <c r="N572" i="2"/>
  <c r="BE572" i="2" s="1"/>
  <c r="W572" i="2"/>
  <c r="Y572" i="2"/>
  <c r="AA572" i="2"/>
  <c r="BF572" i="2"/>
  <c r="BG572" i="2"/>
  <c r="BH572" i="2"/>
  <c r="BI572" i="2"/>
  <c r="BK572" i="2"/>
  <c r="N575" i="2"/>
  <c r="BE575" i="2" s="1"/>
  <c r="W575" i="2"/>
  <c r="Y575" i="2"/>
  <c r="AA575" i="2"/>
  <c r="BF575" i="2"/>
  <c r="BG575" i="2"/>
  <c r="BH575" i="2"/>
  <c r="BI575" i="2"/>
  <c r="BK575" i="2"/>
  <c r="N578" i="2"/>
  <c r="W578" i="2"/>
  <c r="Y578" i="2"/>
  <c r="AA578" i="2"/>
  <c r="BE578" i="2"/>
  <c r="BF578" i="2"/>
  <c r="BG578" i="2"/>
  <c r="BH578" i="2"/>
  <c r="BI578" i="2"/>
  <c r="BK578" i="2"/>
  <c r="N581" i="2"/>
  <c r="W581" i="2"/>
  <c r="Y581" i="2"/>
  <c r="AA581" i="2"/>
  <c r="BE581" i="2"/>
  <c r="BF581" i="2"/>
  <c r="BG581" i="2"/>
  <c r="BH581" i="2"/>
  <c r="BI581" i="2"/>
  <c r="BK581" i="2"/>
  <c r="N583" i="2"/>
  <c r="BE583" i="2" s="1"/>
  <c r="W583" i="2"/>
  <c r="Y583" i="2"/>
  <c r="AA583" i="2"/>
  <c r="BF583" i="2"/>
  <c r="BG583" i="2"/>
  <c r="BH583" i="2"/>
  <c r="BI583" i="2"/>
  <c r="BK583" i="2"/>
  <c r="N584" i="2"/>
  <c r="BE584" i="2" s="1"/>
  <c r="W584" i="2"/>
  <c r="Y584" i="2"/>
  <c r="AA584" i="2"/>
  <c r="BF584" i="2"/>
  <c r="BG584" i="2"/>
  <c r="BH584" i="2"/>
  <c r="BI584" i="2"/>
  <c r="BK584" i="2"/>
  <c r="N585" i="2"/>
  <c r="W585" i="2"/>
  <c r="Y585" i="2"/>
  <c r="AA585" i="2"/>
  <c r="BE585" i="2"/>
  <c r="BF585" i="2"/>
  <c r="BG585" i="2"/>
  <c r="BH585" i="2"/>
  <c r="BI585" i="2"/>
  <c r="BK585" i="2"/>
  <c r="N587" i="2"/>
  <c r="W587" i="2"/>
  <c r="Y587" i="2"/>
  <c r="AA587" i="2"/>
  <c r="BE587" i="2"/>
  <c r="BF587" i="2"/>
  <c r="BG587" i="2"/>
  <c r="BH587" i="2"/>
  <c r="BI587" i="2"/>
  <c r="BK587" i="2"/>
  <c r="N588" i="2"/>
  <c r="BE588" i="2" s="1"/>
  <c r="W588" i="2"/>
  <c r="Y588" i="2"/>
  <c r="AA588" i="2"/>
  <c r="BF588" i="2"/>
  <c r="BG588" i="2"/>
  <c r="BH588" i="2"/>
  <c r="BI588" i="2"/>
  <c r="BK588" i="2"/>
  <c r="N589" i="2"/>
  <c r="BE589" i="2" s="1"/>
  <c r="W589" i="2"/>
  <c r="Y589" i="2"/>
  <c r="AA589" i="2"/>
  <c r="BF589" i="2"/>
  <c r="BG589" i="2"/>
  <c r="BH589" i="2"/>
  <c r="BI589" i="2"/>
  <c r="BK589" i="2"/>
  <c r="N590" i="2"/>
  <c r="W590" i="2"/>
  <c r="Y590" i="2"/>
  <c r="AA590" i="2"/>
  <c r="BE590" i="2"/>
  <c r="BF590" i="2"/>
  <c r="BG590" i="2"/>
  <c r="BH590" i="2"/>
  <c r="BI590" i="2"/>
  <c r="BK590" i="2"/>
  <c r="N591" i="2"/>
  <c r="W591" i="2"/>
  <c r="Y591" i="2"/>
  <c r="AA591" i="2"/>
  <c r="BE591" i="2"/>
  <c r="BF591" i="2"/>
  <c r="BG591" i="2"/>
  <c r="BH591" i="2"/>
  <c r="BI591" i="2"/>
  <c r="BK591" i="2"/>
  <c r="N592" i="2"/>
  <c r="BE592" i="2" s="1"/>
  <c r="W592" i="2"/>
  <c r="Y592" i="2"/>
  <c r="AA592" i="2"/>
  <c r="BF592" i="2"/>
  <c r="BG592" i="2"/>
  <c r="BH592" i="2"/>
  <c r="BI592" i="2"/>
  <c r="BK592" i="2"/>
  <c r="N593" i="2"/>
  <c r="BE593" i="2" s="1"/>
  <c r="W593" i="2"/>
  <c r="Y593" i="2"/>
  <c r="AA593" i="2"/>
  <c r="BF593" i="2"/>
  <c r="BG593" i="2"/>
  <c r="BH593" i="2"/>
  <c r="BI593" i="2"/>
  <c r="BK593" i="2"/>
  <c r="N594" i="2"/>
  <c r="W594" i="2"/>
  <c r="Y594" i="2"/>
  <c r="AA594" i="2"/>
  <c r="BE594" i="2"/>
  <c r="BF594" i="2"/>
  <c r="BG594" i="2"/>
  <c r="BH594" i="2"/>
  <c r="BI594" i="2"/>
  <c r="BK594" i="2"/>
  <c r="N595" i="2"/>
  <c r="W595" i="2"/>
  <c r="Y595" i="2"/>
  <c r="AA595" i="2"/>
  <c r="BE595" i="2"/>
  <c r="BF595" i="2"/>
  <c r="BG595" i="2"/>
  <c r="BH595" i="2"/>
  <c r="BI595" i="2"/>
  <c r="BK595" i="2"/>
  <c r="N598" i="2"/>
  <c r="BE598" i="2" s="1"/>
  <c r="W598" i="2"/>
  <c r="Y598" i="2"/>
  <c r="AA598" i="2"/>
  <c r="BF598" i="2"/>
  <c r="BG598" i="2"/>
  <c r="BH598" i="2"/>
  <c r="BI598" i="2"/>
  <c r="BK598" i="2"/>
  <c r="N601" i="2"/>
  <c r="BE601" i="2" s="1"/>
  <c r="W601" i="2"/>
  <c r="Y601" i="2"/>
  <c r="AA601" i="2"/>
  <c r="BF601" i="2"/>
  <c r="BG601" i="2"/>
  <c r="BH601" i="2"/>
  <c r="BI601" i="2"/>
  <c r="BK601" i="2"/>
  <c r="N604" i="2"/>
  <c r="W604" i="2"/>
  <c r="Y604" i="2"/>
  <c r="AA604" i="2"/>
  <c r="BE604" i="2"/>
  <c r="BF604" i="2"/>
  <c r="BG604" i="2"/>
  <c r="BH604" i="2"/>
  <c r="BI604" i="2"/>
  <c r="BK604" i="2"/>
  <c r="N607" i="2"/>
  <c r="W607" i="2"/>
  <c r="Y607" i="2"/>
  <c r="AA607" i="2"/>
  <c r="BE607" i="2"/>
  <c r="BF607" i="2"/>
  <c r="BG607" i="2"/>
  <c r="BH607" i="2"/>
  <c r="BI607" i="2"/>
  <c r="BK607" i="2"/>
  <c r="N610" i="2"/>
  <c r="BE610" i="2" s="1"/>
  <c r="W610" i="2"/>
  <c r="Y610" i="2"/>
  <c r="AA610" i="2"/>
  <c r="BF610" i="2"/>
  <c r="BG610" i="2"/>
  <c r="BH610" i="2"/>
  <c r="BI610" i="2"/>
  <c r="BK610" i="2"/>
  <c r="N613" i="2"/>
  <c r="BE613" i="2"/>
  <c r="W613" i="2"/>
  <c r="Y613" i="2"/>
  <c r="AA613" i="2"/>
  <c r="BF613" i="2"/>
  <c r="BG613" i="2"/>
  <c r="BH613" i="2"/>
  <c r="BI613" i="2"/>
  <c r="BK613" i="2"/>
  <c r="N616" i="2"/>
  <c r="W616" i="2"/>
  <c r="Y616" i="2"/>
  <c r="AA616" i="2"/>
  <c r="BE616" i="2"/>
  <c r="BF616" i="2"/>
  <c r="BG616" i="2"/>
  <c r="BH616" i="2"/>
  <c r="BI616" i="2"/>
  <c r="BK616" i="2"/>
  <c r="N618" i="2"/>
  <c r="W618" i="2"/>
  <c r="Y618" i="2"/>
  <c r="AA618" i="2"/>
  <c r="BE618" i="2"/>
  <c r="BF618" i="2"/>
  <c r="BG618" i="2"/>
  <c r="BH618" i="2"/>
  <c r="BI618" i="2"/>
  <c r="BK618" i="2"/>
  <c r="N620" i="2"/>
  <c r="W620" i="2"/>
  <c r="Y620" i="2"/>
  <c r="AA620" i="2"/>
  <c r="BE620" i="2"/>
  <c r="BF620" i="2"/>
  <c r="BG620" i="2"/>
  <c r="BH620" i="2"/>
  <c r="BI620" i="2"/>
  <c r="BK620" i="2"/>
  <c r="N623" i="2"/>
  <c r="BE623" i="2" s="1"/>
  <c r="W623" i="2"/>
  <c r="Y623" i="2"/>
  <c r="AA623" i="2"/>
  <c r="BF623" i="2"/>
  <c r="BG623" i="2"/>
  <c r="BH623" i="2"/>
  <c r="BI623" i="2"/>
  <c r="BK623" i="2"/>
  <c r="N626" i="2"/>
  <c r="BE626" i="2" s="1"/>
  <c r="W626" i="2"/>
  <c r="Y626" i="2"/>
  <c r="AA626" i="2"/>
  <c r="BF626" i="2"/>
  <c r="BG626" i="2"/>
  <c r="BH626" i="2"/>
  <c r="BI626" i="2"/>
  <c r="BK626" i="2"/>
  <c r="N629" i="2"/>
  <c r="W629" i="2"/>
  <c r="Y629" i="2"/>
  <c r="AA629" i="2"/>
  <c r="BE629" i="2"/>
  <c r="BF629" i="2"/>
  <c r="BG629" i="2"/>
  <c r="BH629" i="2"/>
  <c r="BI629" i="2"/>
  <c r="BK629" i="2"/>
  <c r="N632" i="2"/>
  <c r="W632" i="2"/>
  <c r="Y632" i="2"/>
  <c r="AA632" i="2"/>
  <c r="BE632" i="2"/>
  <c r="BF632" i="2"/>
  <c r="BG632" i="2"/>
  <c r="BH632" i="2"/>
  <c r="BI632" i="2"/>
  <c r="BK632" i="2"/>
  <c r="N635" i="2"/>
  <c r="BE635" i="2" s="1"/>
  <c r="W635" i="2"/>
  <c r="Y635" i="2"/>
  <c r="AA635" i="2"/>
  <c r="BF635" i="2"/>
  <c r="BG635" i="2"/>
  <c r="BH635" i="2"/>
  <c r="BI635" i="2"/>
  <c r="BK635" i="2"/>
  <c r="N638" i="2"/>
  <c r="BE638" i="2"/>
  <c r="W638" i="2"/>
  <c r="Y638" i="2"/>
  <c r="AA638" i="2"/>
  <c r="BF638" i="2"/>
  <c r="BG638" i="2"/>
  <c r="BH638" i="2"/>
  <c r="BI638" i="2"/>
  <c r="BK638" i="2"/>
  <c r="N641" i="2"/>
  <c r="W641" i="2"/>
  <c r="Y641" i="2"/>
  <c r="AA641" i="2"/>
  <c r="BE641" i="2"/>
  <c r="BF641" i="2"/>
  <c r="BG641" i="2"/>
  <c r="BH641" i="2"/>
  <c r="BI641" i="2"/>
  <c r="BK641" i="2"/>
  <c r="N644" i="2"/>
  <c r="W644" i="2"/>
  <c r="Y644" i="2"/>
  <c r="AA644" i="2"/>
  <c r="BE644" i="2"/>
  <c r="BF644" i="2"/>
  <c r="BG644" i="2"/>
  <c r="BH644" i="2"/>
  <c r="BI644" i="2"/>
  <c r="BK644" i="2"/>
  <c r="N647" i="2"/>
  <c r="BE647" i="2" s="1"/>
  <c r="W647" i="2"/>
  <c r="Y647" i="2"/>
  <c r="AA647" i="2"/>
  <c r="BF647" i="2"/>
  <c r="BG647" i="2"/>
  <c r="BH647" i="2"/>
  <c r="BI647" i="2"/>
  <c r="BK647" i="2"/>
  <c r="N650" i="2"/>
  <c r="BE650" i="2" s="1"/>
  <c r="W650" i="2"/>
  <c r="Y650" i="2"/>
  <c r="AA650" i="2"/>
  <c r="BF650" i="2"/>
  <c r="BG650" i="2"/>
  <c r="BH650" i="2"/>
  <c r="BI650" i="2"/>
  <c r="BK650" i="2"/>
  <c r="N652" i="2"/>
  <c r="W652" i="2"/>
  <c r="Y652" i="2"/>
  <c r="AA652" i="2"/>
  <c r="BE652" i="2"/>
  <c r="BF652" i="2"/>
  <c r="BG652" i="2"/>
  <c r="BH652" i="2"/>
  <c r="BI652" i="2"/>
  <c r="BK652" i="2"/>
  <c r="N655" i="2"/>
  <c r="W655" i="2"/>
  <c r="Y655" i="2"/>
  <c r="AA655" i="2"/>
  <c r="BE655" i="2"/>
  <c r="BF655" i="2"/>
  <c r="BG655" i="2"/>
  <c r="BH655" i="2"/>
  <c r="BI655" i="2"/>
  <c r="BK655" i="2"/>
  <c r="N657" i="2"/>
  <c r="BE657" i="2" s="1"/>
  <c r="W657" i="2"/>
  <c r="Y657" i="2"/>
  <c r="AA657" i="2"/>
  <c r="BF657" i="2"/>
  <c r="BG657" i="2"/>
  <c r="BH657" i="2"/>
  <c r="BI657" i="2"/>
  <c r="BK657" i="2"/>
  <c r="N660" i="2"/>
  <c r="BE660" i="2" s="1"/>
  <c r="W660" i="2"/>
  <c r="Y660" i="2"/>
  <c r="AA660" i="2"/>
  <c r="BF660" i="2"/>
  <c r="BG660" i="2"/>
  <c r="BH660" i="2"/>
  <c r="BI660" i="2"/>
  <c r="BK660" i="2"/>
  <c r="N663" i="2"/>
  <c r="W663" i="2"/>
  <c r="Y663" i="2"/>
  <c r="AA663" i="2"/>
  <c r="BE663" i="2"/>
  <c r="BF663" i="2"/>
  <c r="BG663" i="2"/>
  <c r="BH663" i="2"/>
  <c r="BI663" i="2"/>
  <c r="BK663" i="2"/>
  <c r="N666" i="2"/>
  <c r="W666" i="2"/>
  <c r="Y666" i="2"/>
  <c r="AA666" i="2"/>
  <c r="BE666" i="2"/>
  <c r="BF666" i="2"/>
  <c r="BG666" i="2"/>
  <c r="BH666" i="2"/>
  <c r="BI666" i="2"/>
  <c r="BK666" i="2"/>
  <c r="N669" i="2"/>
  <c r="BE669" i="2" s="1"/>
  <c r="W669" i="2"/>
  <c r="Y669" i="2"/>
  <c r="AA669" i="2"/>
  <c r="BF669" i="2"/>
  <c r="BG669" i="2"/>
  <c r="BH669" i="2"/>
  <c r="BI669" i="2"/>
  <c r="BK669" i="2"/>
  <c r="N670" i="2"/>
  <c r="BE670" i="2" s="1"/>
  <c r="W670" i="2"/>
  <c r="Y670" i="2"/>
  <c r="AA670" i="2"/>
  <c r="BF670" i="2"/>
  <c r="BG670" i="2"/>
  <c r="BH670" i="2"/>
  <c r="BI670" i="2"/>
  <c r="BK670" i="2"/>
  <c r="N671" i="2"/>
  <c r="W671" i="2"/>
  <c r="Y671" i="2"/>
  <c r="AA671" i="2"/>
  <c r="BE671" i="2"/>
  <c r="BF671" i="2"/>
  <c r="BG671" i="2"/>
  <c r="BH671" i="2"/>
  <c r="BI671" i="2"/>
  <c r="BK671" i="2"/>
  <c r="N674" i="2"/>
  <c r="W674" i="2"/>
  <c r="Y674" i="2"/>
  <c r="AA674" i="2"/>
  <c r="BE674" i="2"/>
  <c r="BF674" i="2"/>
  <c r="BG674" i="2"/>
  <c r="BH674" i="2"/>
  <c r="BI674" i="2"/>
  <c r="BK674" i="2"/>
  <c r="N677" i="2"/>
  <c r="BE677" i="2" s="1"/>
  <c r="W677" i="2"/>
  <c r="Y677" i="2"/>
  <c r="AA677" i="2"/>
  <c r="BF677" i="2"/>
  <c r="BG677" i="2"/>
  <c r="BH677" i="2"/>
  <c r="BI677" i="2"/>
  <c r="BK677" i="2"/>
  <c r="N680" i="2"/>
  <c r="BE680" i="2" s="1"/>
  <c r="W680" i="2"/>
  <c r="Y680" i="2"/>
  <c r="AA680" i="2"/>
  <c r="BF680" i="2"/>
  <c r="BG680" i="2"/>
  <c r="BH680" i="2"/>
  <c r="BI680" i="2"/>
  <c r="BK680" i="2"/>
  <c r="N682" i="2"/>
  <c r="BE682" i="2" s="1"/>
  <c r="W682" i="2"/>
  <c r="Y682" i="2"/>
  <c r="AA682" i="2"/>
  <c r="BF682" i="2"/>
  <c r="BG682" i="2"/>
  <c r="BH682" i="2"/>
  <c r="BI682" i="2"/>
  <c r="BK682" i="2"/>
  <c r="N685" i="2"/>
  <c r="BE685" i="2" s="1"/>
  <c r="W685" i="2"/>
  <c r="Y685" i="2"/>
  <c r="AA685" i="2"/>
  <c r="BF685" i="2"/>
  <c r="BG685" i="2"/>
  <c r="BH685" i="2"/>
  <c r="BI685" i="2"/>
  <c r="BK685" i="2"/>
  <c r="N686" i="2"/>
  <c r="W686" i="2"/>
  <c r="Y686" i="2"/>
  <c r="AA686" i="2"/>
  <c r="BE686" i="2"/>
  <c r="BF686" i="2"/>
  <c r="BG686" i="2"/>
  <c r="BH686" i="2"/>
  <c r="BI686" i="2"/>
  <c r="BK686" i="2"/>
  <c r="N689" i="2"/>
  <c r="BE689" i="2" s="1"/>
  <c r="W689" i="2"/>
  <c r="Y689" i="2"/>
  <c r="AA689" i="2"/>
  <c r="BF689" i="2"/>
  <c r="BG689" i="2"/>
  <c r="BH689" i="2"/>
  <c r="BI689" i="2"/>
  <c r="BK689" i="2"/>
  <c r="N691" i="2"/>
  <c r="BE691" i="2" s="1"/>
  <c r="W691" i="2"/>
  <c r="Y691" i="2"/>
  <c r="AA691" i="2"/>
  <c r="BF691" i="2"/>
  <c r="BG691" i="2"/>
  <c r="BH691" i="2"/>
  <c r="BI691" i="2"/>
  <c r="BK691" i="2"/>
  <c r="N694" i="2"/>
  <c r="BE694" i="2" s="1"/>
  <c r="W694" i="2"/>
  <c r="Y694" i="2"/>
  <c r="AA694" i="2"/>
  <c r="BF694" i="2"/>
  <c r="BG694" i="2"/>
  <c r="BH694" i="2"/>
  <c r="BI694" i="2"/>
  <c r="BK694" i="2"/>
  <c r="N695" i="2"/>
  <c r="BE695" i="2" s="1"/>
  <c r="W695" i="2"/>
  <c r="Y695" i="2"/>
  <c r="AA695" i="2"/>
  <c r="BF695" i="2"/>
  <c r="BG695" i="2"/>
  <c r="BH695" i="2"/>
  <c r="BI695" i="2"/>
  <c r="BK695" i="2"/>
  <c r="N701" i="2"/>
  <c r="W701" i="2"/>
  <c r="Y701" i="2"/>
  <c r="AA701" i="2"/>
  <c r="BE701" i="2"/>
  <c r="BF701" i="2"/>
  <c r="BG701" i="2"/>
  <c r="BH701" i="2"/>
  <c r="BI701" i="2"/>
  <c r="BK701" i="2"/>
  <c r="N703" i="2"/>
  <c r="BE703" i="2" s="1"/>
  <c r="W703" i="2"/>
  <c r="Y703" i="2"/>
  <c r="AA703" i="2"/>
  <c r="BF703" i="2"/>
  <c r="BG703" i="2"/>
  <c r="BH703" i="2"/>
  <c r="BI703" i="2"/>
  <c r="BK703" i="2"/>
  <c r="N705" i="2"/>
  <c r="W705" i="2"/>
  <c r="Y705" i="2"/>
  <c r="AA705" i="2"/>
  <c r="BE705" i="2"/>
  <c r="BF705" i="2"/>
  <c r="BG705" i="2"/>
  <c r="BH705" i="2"/>
  <c r="BI705" i="2"/>
  <c r="BK705" i="2"/>
  <c r="N707" i="2"/>
  <c r="W707" i="2"/>
  <c r="Y707" i="2"/>
  <c r="AA707" i="2"/>
  <c r="BE707" i="2"/>
  <c r="BF707" i="2"/>
  <c r="BG707" i="2"/>
  <c r="BH707" i="2"/>
  <c r="BI707" i="2"/>
  <c r="BK707" i="2"/>
  <c r="N710" i="2"/>
  <c r="BE710" i="2" s="1"/>
  <c r="W710" i="2"/>
  <c r="Y710" i="2"/>
  <c r="AA710" i="2"/>
  <c r="BF710" i="2"/>
  <c r="BG710" i="2"/>
  <c r="BH710" i="2"/>
  <c r="BI710" i="2"/>
  <c r="BK710" i="2"/>
  <c r="N713" i="2"/>
  <c r="BE713" i="2"/>
  <c r="W713" i="2"/>
  <c r="Y713" i="2"/>
  <c r="AA713" i="2"/>
  <c r="BF713" i="2"/>
  <c r="BG713" i="2"/>
  <c r="BH713" i="2"/>
  <c r="BI713" i="2"/>
  <c r="BK713" i="2"/>
  <c r="N716" i="2"/>
  <c r="W716" i="2"/>
  <c r="Y716" i="2"/>
  <c r="AA716" i="2"/>
  <c r="BE716" i="2"/>
  <c r="BF716" i="2"/>
  <c r="BG716" i="2"/>
  <c r="BH716" i="2"/>
  <c r="BI716" i="2"/>
  <c r="BK716" i="2"/>
  <c r="N719" i="2"/>
  <c r="W719" i="2"/>
  <c r="Y719" i="2"/>
  <c r="AA719" i="2"/>
  <c r="BE719" i="2"/>
  <c r="BF719" i="2"/>
  <c r="BG719" i="2"/>
  <c r="BH719" i="2"/>
  <c r="BI719" i="2"/>
  <c r="BK719" i="2"/>
  <c r="N731" i="2"/>
  <c r="W731" i="2"/>
  <c r="W730" i="2" s="1"/>
  <c r="Y731" i="2"/>
  <c r="Y730" i="2" s="1"/>
  <c r="AA731" i="2"/>
  <c r="AA730" i="2" s="1"/>
  <c r="BE731" i="2"/>
  <c r="BF731" i="2"/>
  <c r="BG731" i="2"/>
  <c r="BH731" i="2"/>
  <c r="BI731" i="2"/>
  <c r="BK731" i="2"/>
  <c r="BK730" i="2" s="1"/>
  <c r="N730" i="2" s="1"/>
  <c r="N113" i="2" s="1"/>
  <c r="N744" i="2"/>
  <c r="W744" i="2"/>
  <c r="W743" i="2" s="1"/>
  <c r="Y744" i="2"/>
  <c r="Y743" i="2" s="1"/>
  <c r="AA744" i="2"/>
  <c r="AA743" i="2" s="1"/>
  <c r="BE744" i="2"/>
  <c r="BF744" i="2"/>
  <c r="BG744" i="2"/>
  <c r="BH744" i="2"/>
  <c r="BI744" i="2"/>
  <c r="BK744" i="2"/>
  <c r="BK743" i="2" s="1"/>
  <c r="N743" i="2" s="1"/>
  <c r="N114" i="2" s="1"/>
  <c r="N746" i="2"/>
  <c r="W746" i="2"/>
  <c r="Y746" i="2"/>
  <c r="AA746" i="2"/>
  <c r="BE746" i="2"/>
  <c r="BF746" i="2"/>
  <c r="BG746" i="2"/>
  <c r="BH746" i="2"/>
  <c r="BI746" i="2"/>
  <c r="BK746" i="2"/>
  <c r="N748" i="2"/>
  <c r="W748" i="2"/>
  <c r="Y748" i="2"/>
  <c r="AA748" i="2"/>
  <c r="BE748" i="2"/>
  <c r="BF748" i="2"/>
  <c r="BG748" i="2"/>
  <c r="BH748" i="2"/>
  <c r="BI748" i="2"/>
  <c r="BK748" i="2"/>
  <c r="N750" i="2"/>
  <c r="BE750" i="2" s="1"/>
  <c r="W750" i="2"/>
  <c r="Y750" i="2"/>
  <c r="AA750" i="2"/>
  <c r="BF750" i="2"/>
  <c r="BG750" i="2"/>
  <c r="BH750" i="2"/>
  <c r="BI750" i="2"/>
  <c r="BK750" i="2"/>
  <c r="N752" i="2"/>
  <c r="BE752" i="2" s="1"/>
  <c r="W752" i="2"/>
  <c r="Y752" i="2"/>
  <c r="AA752" i="2"/>
  <c r="BF752" i="2"/>
  <c r="BG752" i="2"/>
  <c r="BH752" i="2"/>
  <c r="BI752" i="2"/>
  <c r="BK752" i="2"/>
  <c r="N754" i="2"/>
  <c r="W754" i="2"/>
  <c r="Y754" i="2"/>
  <c r="AA754" i="2"/>
  <c r="BE754" i="2"/>
  <c r="BF754" i="2"/>
  <c r="BG754" i="2"/>
  <c r="BH754" i="2"/>
  <c r="BI754" i="2"/>
  <c r="BK754" i="2"/>
  <c r="N756" i="2"/>
  <c r="W756" i="2"/>
  <c r="Y756" i="2"/>
  <c r="AA756" i="2"/>
  <c r="BE756" i="2"/>
  <c r="BF756" i="2"/>
  <c r="BG756" i="2"/>
  <c r="BH756" i="2"/>
  <c r="BI756" i="2"/>
  <c r="BK756" i="2"/>
  <c r="N758" i="2"/>
  <c r="BE758" i="2" s="1"/>
  <c r="W758" i="2"/>
  <c r="Y758" i="2"/>
  <c r="AA758" i="2"/>
  <c r="BF758" i="2"/>
  <c r="BG758" i="2"/>
  <c r="BH758" i="2"/>
  <c r="BI758" i="2"/>
  <c r="BK758" i="2"/>
  <c r="N760" i="2"/>
  <c r="BE760" i="2" s="1"/>
  <c r="W760" i="2"/>
  <c r="Y760" i="2"/>
  <c r="AA760" i="2"/>
  <c r="BF760" i="2"/>
  <c r="BG760" i="2"/>
  <c r="BH760" i="2"/>
  <c r="BI760" i="2"/>
  <c r="BK760" i="2"/>
  <c r="N762" i="2"/>
  <c r="W762" i="2"/>
  <c r="Y762" i="2"/>
  <c r="AA762" i="2"/>
  <c r="BE762" i="2"/>
  <c r="BF762" i="2"/>
  <c r="BG762" i="2"/>
  <c r="BH762" i="2"/>
  <c r="BI762" i="2"/>
  <c r="BK762" i="2"/>
  <c r="N765" i="2"/>
  <c r="BE765" i="2" s="1"/>
  <c r="W765" i="2"/>
  <c r="W764" i="2" s="1"/>
  <c r="Y765" i="2"/>
  <c r="Y764" i="2" s="1"/>
  <c r="AA765" i="2"/>
  <c r="AA764" i="2" s="1"/>
  <c r="BF765" i="2"/>
  <c r="BG765" i="2"/>
  <c r="BH765" i="2"/>
  <c r="BI765" i="2"/>
  <c r="BK765" i="2"/>
  <c r="BK764" i="2" s="1"/>
  <c r="N768" i="2"/>
  <c r="F6" i="3"/>
  <c r="F78" i="3" s="1"/>
  <c r="O9" i="3"/>
  <c r="M117" i="3" s="1"/>
  <c r="O14" i="3"/>
  <c r="E15" i="3"/>
  <c r="F84" i="3" s="1"/>
  <c r="O15" i="3"/>
  <c r="F79" i="3"/>
  <c r="F81" i="3"/>
  <c r="F83" i="3"/>
  <c r="M83" i="3"/>
  <c r="M84" i="3"/>
  <c r="F115" i="3"/>
  <c r="F117" i="3"/>
  <c r="F119" i="3"/>
  <c r="M119" i="3"/>
  <c r="M120" i="3"/>
  <c r="N126" i="3"/>
  <c r="BE126" i="3" s="1"/>
  <c r="W126" i="3"/>
  <c r="Y126" i="3"/>
  <c r="AA126" i="3"/>
  <c r="BF126" i="3"/>
  <c r="BG126" i="3"/>
  <c r="BH126" i="3"/>
  <c r="BI126" i="3"/>
  <c r="BK126" i="3"/>
  <c r="N127" i="3"/>
  <c r="W127" i="3"/>
  <c r="Y127" i="3"/>
  <c r="AA127" i="3"/>
  <c r="BE127" i="3"/>
  <c r="BF127" i="3"/>
  <c r="BG127" i="3"/>
  <c r="BH127" i="3"/>
  <c r="BI127" i="3"/>
  <c r="BK127" i="3"/>
  <c r="N128" i="3"/>
  <c r="W128" i="3"/>
  <c r="Y128" i="3"/>
  <c r="AA128" i="3"/>
  <c r="BE128" i="3"/>
  <c r="BF128" i="3"/>
  <c r="BG128" i="3"/>
  <c r="BH128" i="3"/>
  <c r="BI128" i="3"/>
  <c r="BK128" i="3"/>
  <c r="N129" i="3"/>
  <c r="BE129" i="3"/>
  <c r="W129" i="3"/>
  <c r="Y129" i="3"/>
  <c r="AA129" i="3"/>
  <c r="BF129" i="3"/>
  <c r="BG129" i="3"/>
  <c r="BH129" i="3"/>
  <c r="BI129" i="3"/>
  <c r="BK129" i="3"/>
  <c r="N132" i="3"/>
  <c r="W132" i="3"/>
  <c r="Y132" i="3"/>
  <c r="AA132" i="3"/>
  <c r="BE132" i="3"/>
  <c r="BF132" i="3"/>
  <c r="BG132" i="3"/>
  <c r="BH132" i="3"/>
  <c r="BI132" i="3"/>
  <c r="BK132" i="3"/>
  <c r="N133" i="3"/>
  <c r="BE133" i="3" s="1"/>
  <c r="W133" i="3"/>
  <c r="Y133" i="3"/>
  <c r="AA133" i="3"/>
  <c r="BF133" i="3"/>
  <c r="BG133" i="3"/>
  <c r="BH133" i="3"/>
  <c r="BI133" i="3"/>
  <c r="BK133" i="3"/>
  <c r="N134" i="3"/>
  <c r="BE134" i="3" s="1"/>
  <c r="W134" i="3"/>
  <c r="Y134" i="3"/>
  <c r="AA134" i="3"/>
  <c r="BF134" i="3"/>
  <c r="BG134" i="3"/>
  <c r="BH134" i="3"/>
  <c r="BI134" i="3"/>
  <c r="BK134" i="3"/>
  <c r="N135" i="3"/>
  <c r="W135" i="3"/>
  <c r="Y135" i="3"/>
  <c r="AA135" i="3"/>
  <c r="BE135" i="3"/>
  <c r="BF135" i="3"/>
  <c r="BG135" i="3"/>
  <c r="BH135" i="3"/>
  <c r="BI135" i="3"/>
  <c r="BK135" i="3"/>
  <c r="N136" i="3"/>
  <c r="W136" i="3"/>
  <c r="Y136" i="3"/>
  <c r="AA136" i="3"/>
  <c r="BE136" i="3"/>
  <c r="BF136" i="3"/>
  <c r="BG136" i="3"/>
  <c r="BH136" i="3"/>
  <c r="BI136" i="3"/>
  <c r="BK136" i="3"/>
  <c r="N137" i="3"/>
  <c r="BE137" i="3" s="1"/>
  <c r="W137" i="3"/>
  <c r="Y137" i="3"/>
  <c r="AA137" i="3"/>
  <c r="BF137" i="3"/>
  <c r="BG137" i="3"/>
  <c r="BH137" i="3"/>
  <c r="BI137" i="3"/>
  <c r="BK137" i="3"/>
  <c r="N138" i="3"/>
  <c r="BE138" i="3" s="1"/>
  <c r="W138" i="3"/>
  <c r="Y138" i="3"/>
  <c r="AA138" i="3"/>
  <c r="BF138" i="3"/>
  <c r="BG138" i="3"/>
  <c r="BH138" i="3"/>
  <c r="BI138" i="3"/>
  <c r="BK138" i="3"/>
  <c r="N139" i="3"/>
  <c r="BE139" i="3" s="1"/>
  <c r="W139" i="3"/>
  <c r="Y139" i="3"/>
  <c r="AA139" i="3"/>
  <c r="BF139" i="3"/>
  <c r="BG139" i="3"/>
  <c r="BH139" i="3"/>
  <c r="BI139" i="3"/>
  <c r="BK139" i="3"/>
  <c r="N140" i="3"/>
  <c r="W140" i="3"/>
  <c r="Y140" i="3"/>
  <c r="AA140" i="3"/>
  <c r="BE140" i="3"/>
  <c r="BF140" i="3"/>
  <c r="BG140" i="3"/>
  <c r="BH140" i="3"/>
  <c r="BI140" i="3"/>
  <c r="BK140" i="3"/>
  <c r="N142" i="3"/>
  <c r="BE142" i="3"/>
  <c r="W142" i="3"/>
  <c r="Y142" i="3"/>
  <c r="AA142" i="3"/>
  <c r="BF142" i="3"/>
  <c r="BG142" i="3"/>
  <c r="BH142" i="3"/>
  <c r="BI142" i="3"/>
  <c r="BK142" i="3"/>
  <c r="N143" i="3"/>
  <c r="W143" i="3"/>
  <c r="Y143" i="3"/>
  <c r="AA143" i="3"/>
  <c r="BE143" i="3"/>
  <c r="BF143" i="3"/>
  <c r="BG143" i="3"/>
  <c r="BH143" i="3"/>
  <c r="BI143" i="3"/>
  <c r="BK143" i="3"/>
  <c r="N144" i="3"/>
  <c r="W144" i="3"/>
  <c r="Y144" i="3"/>
  <c r="AA144" i="3"/>
  <c r="BE144" i="3"/>
  <c r="BF144" i="3"/>
  <c r="BG144" i="3"/>
  <c r="BH144" i="3"/>
  <c r="BI144" i="3"/>
  <c r="BK144" i="3"/>
  <c r="N145" i="3"/>
  <c r="BE145" i="3" s="1"/>
  <c r="W145" i="3"/>
  <c r="Y145" i="3"/>
  <c r="AA145" i="3"/>
  <c r="BF145" i="3"/>
  <c r="BG145" i="3"/>
  <c r="BH145" i="3"/>
  <c r="BI145" i="3"/>
  <c r="BK145" i="3"/>
  <c r="N146" i="3"/>
  <c r="BE146" i="3" s="1"/>
  <c r="W146" i="3"/>
  <c r="Y146" i="3"/>
  <c r="AA146" i="3"/>
  <c r="BF146" i="3"/>
  <c r="BG146" i="3"/>
  <c r="BH146" i="3"/>
  <c r="BI146" i="3"/>
  <c r="BK146" i="3"/>
  <c r="N147" i="3"/>
  <c r="W147" i="3"/>
  <c r="Y147" i="3"/>
  <c r="AA147" i="3"/>
  <c r="BE147" i="3"/>
  <c r="BF147" i="3"/>
  <c r="BG147" i="3"/>
  <c r="BH147" i="3"/>
  <c r="BI147" i="3"/>
  <c r="BK147" i="3"/>
  <c r="N149" i="3"/>
  <c r="W149" i="3"/>
  <c r="Y149" i="3"/>
  <c r="AA149" i="3"/>
  <c r="BE149" i="3"/>
  <c r="BF149" i="3"/>
  <c r="BG149" i="3"/>
  <c r="BH149" i="3"/>
  <c r="BI149" i="3"/>
  <c r="BK149" i="3"/>
  <c r="N150" i="3"/>
  <c r="W150" i="3"/>
  <c r="Y150" i="3"/>
  <c r="AA150" i="3"/>
  <c r="BE150" i="3"/>
  <c r="BF150" i="3"/>
  <c r="BG150" i="3"/>
  <c r="BH150" i="3"/>
  <c r="BI150" i="3"/>
  <c r="BK150" i="3"/>
  <c r="N151" i="3"/>
  <c r="BE151" i="3" s="1"/>
  <c r="W151" i="3"/>
  <c r="Y151" i="3"/>
  <c r="AA151" i="3"/>
  <c r="BF151" i="3"/>
  <c r="BG151" i="3"/>
  <c r="BH151" i="3"/>
  <c r="BI151" i="3"/>
  <c r="BK151" i="3"/>
  <c r="N152" i="3"/>
  <c r="W152" i="3"/>
  <c r="Y152" i="3"/>
  <c r="AA152" i="3"/>
  <c r="BE152" i="3"/>
  <c r="BF152" i="3"/>
  <c r="BG152" i="3"/>
  <c r="BH152" i="3"/>
  <c r="BI152" i="3"/>
  <c r="BK152" i="3"/>
  <c r="N153" i="3"/>
  <c r="W153" i="3"/>
  <c r="Y153" i="3"/>
  <c r="AA153" i="3"/>
  <c r="BE153" i="3"/>
  <c r="BF153" i="3"/>
  <c r="BG153" i="3"/>
  <c r="BH153" i="3"/>
  <c r="BI153" i="3"/>
  <c r="BK153" i="3"/>
  <c r="N154" i="3"/>
  <c r="BE154" i="3"/>
  <c r="W154" i="3"/>
  <c r="Y154" i="3"/>
  <c r="AA154" i="3"/>
  <c r="BF154" i="3"/>
  <c r="BG154" i="3"/>
  <c r="BH154" i="3"/>
  <c r="BI154" i="3"/>
  <c r="BK154" i="3"/>
  <c r="N155" i="3"/>
  <c r="BE155" i="3"/>
  <c r="W155" i="3"/>
  <c r="Y155" i="3"/>
  <c r="AA155" i="3"/>
  <c r="BF155" i="3"/>
  <c r="BG155" i="3"/>
  <c r="BH155" i="3"/>
  <c r="BI155" i="3"/>
  <c r="BK155" i="3"/>
  <c r="N157" i="3"/>
  <c r="W157" i="3"/>
  <c r="Y157" i="3"/>
  <c r="AA157" i="3"/>
  <c r="BE157" i="3"/>
  <c r="BF157" i="3"/>
  <c r="BG157" i="3"/>
  <c r="BH157" i="3"/>
  <c r="BI157" i="3"/>
  <c r="BK157" i="3"/>
  <c r="N158" i="3"/>
  <c r="BE158" i="3" s="1"/>
  <c r="W158" i="3"/>
  <c r="Y158" i="3"/>
  <c r="AA158" i="3"/>
  <c r="BF158" i="3"/>
  <c r="BG158" i="3"/>
  <c r="BH158" i="3"/>
  <c r="BI158" i="3"/>
  <c r="BK158" i="3"/>
  <c r="N159" i="3"/>
  <c r="BE159" i="3" s="1"/>
  <c r="W159" i="3"/>
  <c r="Y159" i="3"/>
  <c r="AA159" i="3"/>
  <c r="BF159" i="3"/>
  <c r="BG159" i="3"/>
  <c r="BH159" i="3"/>
  <c r="BI159" i="3"/>
  <c r="BK159" i="3"/>
  <c r="N160" i="3"/>
  <c r="W160" i="3"/>
  <c r="Y160" i="3"/>
  <c r="AA160" i="3"/>
  <c r="BE160" i="3"/>
  <c r="BF160" i="3"/>
  <c r="BG160" i="3"/>
  <c r="BH160" i="3"/>
  <c r="BI160" i="3"/>
  <c r="BK160" i="3"/>
  <c r="N161" i="3"/>
  <c r="W161" i="3"/>
  <c r="Y161" i="3"/>
  <c r="AA161" i="3"/>
  <c r="BE161" i="3"/>
  <c r="BF161" i="3"/>
  <c r="BG161" i="3"/>
  <c r="BH161" i="3"/>
  <c r="BI161" i="3"/>
  <c r="BK161" i="3"/>
  <c r="N162" i="3"/>
  <c r="BE162" i="3" s="1"/>
  <c r="W162" i="3"/>
  <c r="Y162" i="3"/>
  <c r="AA162" i="3"/>
  <c r="BF162" i="3"/>
  <c r="BG162" i="3"/>
  <c r="BH162" i="3"/>
  <c r="BI162" i="3"/>
  <c r="BK162" i="3"/>
  <c r="N163" i="3"/>
  <c r="BE163" i="3"/>
  <c r="W163" i="3"/>
  <c r="Y163" i="3"/>
  <c r="AA163" i="3"/>
  <c r="BF163" i="3"/>
  <c r="BG163" i="3"/>
  <c r="BH163" i="3"/>
  <c r="BI163" i="3"/>
  <c r="BK163" i="3"/>
  <c r="N164" i="3"/>
  <c r="W164" i="3"/>
  <c r="Y164" i="3"/>
  <c r="AA164" i="3"/>
  <c r="BE164" i="3"/>
  <c r="BF164" i="3"/>
  <c r="BG164" i="3"/>
  <c r="BH164" i="3"/>
  <c r="BI164" i="3"/>
  <c r="BK164" i="3"/>
  <c r="N165" i="3"/>
  <c r="W165" i="3"/>
  <c r="Y165" i="3"/>
  <c r="AA165" i="3"/>
  <c r="BE165" i="3"/>
  <c r="BF165" i="3"/>
  <c r="BG165" i="3"/>
  <c r="BH165" i="3"/>
  <c r="BI165" i="3"/>
  <c r="BK165" i="3"/>
  <c r="N166" i="3"/>
  <c r="BE166" i="3" s="1"/>
  <c r="W166" i="3"/>
  <c r="Y166" i="3"/>
  <c r="AA166" i="3"/>
  <c r="BF166" i="3"/>
  <c r="BG166" i="3"/>
  <c r="BH166" i="3"/>
  <c r="BI166" i="3"/>
  <c r="BK166" i="3"/>
  <c r="N167" i="3"/>
  <c r="BE167" i="3" s="1"/>
  <c r="W167" i="3"/>
  <c r="Y167" i="3"/>
  <c r="AA167" i="3"/>
  <c r="BF167" i="3"/>
  <c r="BG167" i="3"/>
  <c r="BH167" i="3"/>
  <c r="BI167" i="3"/>
  <c r="BK167" i="3"/>
  <c r="N168" i="3"/>
  <c r="W168" i="3"/>
  <c r="Y168" i="3"/>
  <c r="AA168" i="3"/>
  <c r="BE168" i="3"/>
  <c r="BF168" i="3"/>
  <c r="BG168" i="3"/>
  <c r="BH168" i="3"/>
  <c r="BI168" i="3"/>
  <c r="BK168" i="3"/>
  <c r="N170" i="3"/>
  <c r="W170" i="3"/>
  <c r="W169" i="3" s="1"/>
  <c r="Y170" i="3"/>
  <c r="Y169" i="3" s="1"/>
  <c r="AA170" i="3"/>
  <c r="AA169" i="3" s="1"/>
  <c r="BE170" i="3"/>
  <c r="BF170" i="3"/>
  <c r="BG170" i="3"/>
  <c r="BH170" i="3"/>
  <c r="BI170" i="3"/>
  <c r="BK170" i="3"/>
  <c r="BK169" i="3" s="1"/>
  <c r="N169" i="3" s="1"/>
  <c r="N96" i="3" s="1"/>
  <c r="N172" i="3"/>
  <c r="BE172" i="3" s="1"/>
  <c r="W172" i="3"/>
  <c r="Y172" i="3"/>
  <c r="AA172" i="3"/>
  <c r="BF172" i="3"/>
  <c r="BG172" i="3"/>
  <c r="BH172" i="3"/>
  <c r="BI172" i="3"/>
  <c r="BK172" i="3"/>
  <c r="N173" i="3"/>
  <c r="W173" i="3"/>
  <c r="Y173" i="3"/>
  <c r="AA173" i="3"/>
  <c r="BE173" i="3"/>
  <c r="BF173" i="3"/>
  <c r="BG173" i="3"/>
  <c r="BH173" i="3"/>
  <c r="BI173" i="3"/>
  <c r="BK173" i="3"/>
  <c r="N174" i="3"/>
  <c r="BE174" i="3" s="1"/>
  <c r="W174" i="3"/>
  <c r="Y174" i="3"/>
  <c r="AA174" i="3"/>
  <c r="BF174" i="3"/>
  <c r="BG174" i="3"/>
  <c r="BH174" i="3"/>
  <c r="BI174" i="3"/>
  <c r="BK174" i="3"/>
  <c r="N175" i="3"/>
  <c r="BE175" i="3"/>
  <c r="W175" i="3"/>
  <c r="Y175" i="3"/>
  <c r="AA175" i="3"/>
  <c r="BF175" i="3"/>
  <c r="BG175" i="3"/>
  <c r="BH175" i="3"/>
  <c r="BI175" i="3"/>
  <c r="BK175" i="3"/>
  <c r="N176" i="3"/>
  <c r="BE176" i="3"/>
  <c r="W176" i="3"/>
  <c r="Y176" i="3"/>
  <c r="AA176" i="3"/>
  <c r="BF176" i="3"/>
  <c r="BG176" i="3"/>
  <c r="BH176" i="3"/>
  <c r="BI176" i="3"/>
  <c r="BK176" i="3"/>
  <c r="N177" i="3"/>
  <c r="W177" i="3"/>
  <c r="Y177" i="3"/>
  <c r="AA177" i="3"/>
  <c r="AA171" i="3" s="1"/>
  <c r="BE177" i="3"/>
  <c r="BF177" i="3"/>
  <c r="BG177" i="3"/>
  <c r="BH177" i="3"/>
  <c r="BI177" i="3"/>
  <c r="BK177" i="3"/>
  <c r="N179" i="3"/>
  <c r="W179" i="3"/>
  <c r="Y179" i="3"/>
  <c r="AA179" i="3"/>
  <c r="BE179" i="3"/>
  <c r="BF179" i="3"/>
  <c r="BG179" i="3"/>
  <c r="BH179" i="3"/>
  <c r="BI179" i="3"/>
  <c r="BK179" i="3"/>
  <c r="N180" i="3"/>
  <c r="W180" i="3"/>
  <c r="Y180" i="3"/>
  <c r="AA180" i="3"/>
  <c r="BE180" i="3"/>
  <c r="BF180" i="3"/>
  <c r="BG180" i="3"/>
  <c r="BH180" i="3"/>
  <c r="BI180" i="3"/>
  <c r="BK180" i="3"/>
  <c r="N181" i="3"/>
  <c r="BE181" i="3" s="1"/>
  <c r="W181" i="3"/>
  <c r="Y181" i="3"/>
  <c r="AA181" i="3"/>
  <c r="BF181" i="3"/>
  <c r="BG181" i="3"/>
  <c r="BH181" i="3"/>
  <c r="BI181" i="3"/>
  <c r="BK181" i="3"/>
  <c r="N182" i="3"/>
  <c r="W182" i="3"/>
  <c r="Y182" i="3"/>
  <c r="AA182" i="3"/>
  <c r="BE182" i="3"/>
  <c r="BF182" i="3"/>
  <c r="BG182" i="3"/>
  <c r="BH182" i="3"/>
  <c r="BI182" i="3"/>
  <c r="BK182" i="3"/>
  <c r="N183" i="3"/>
  <c r="W183" i="3"/>
  <c r="Y183" i="3"/>
  <c r="AA183" i="3"/>
  <c r="BE183" i="3"/>
  <c r="BF183" i="3"/>
  <c r="BG183" i="3"/>
  <c r="BH183" i="3"/>
  <c r="BI183" i="3"/>
  <c r="BK183" i="3"/>
  <c r="BK178" i="3" s="1"/>
  <c r="N178" i="3" s="1"/>
  <c r="N98" i="3" s="1"/>
  <c r="N185" i="3"/>
  <c r="BE185" i="3" s="1"/>
  <c r="W185" i="3"/>
  <c r="Y185" i="3"/>
  <c r="AA185" i="3"/>
  <c r="BF185" i="3"/>
  <c r="BG185" i="3"/>
  <c r="BH185" i="3"/>
  <c r="BI185" i="3"/>
  <c r="BK185" i="3"/>
  <c r="N186" i="3"/>
  <c r="W186" i="3"/>
  <c r="Y186" i="3"/>
  <c r="AA186" i="3"/>
  <c r="BE186" i="3"/>
  <c r="BF186" i="3"/>
  <c r="BG186" i="3"/>
  <c r="BH186" i="3"/>
  <c r="BI186" i="3"/>
  <c r="BK186" i="3"/>
  <c r="N187" i="3"/>
  <c r="W187" i="3"/>
  <c r="Y187" i="3"/>
  <c r="AA187" i="3"/>
  <c r="BE187" i="3"/>
  <c r="BF187" i="3"/>
  <c r="BG187" i="3"/>
  <c r="BH187" i="3"/>
  <c r="BI187" i="3"/>
  <c r="BK187" i="3"/>
  <c r="N188" i="3"/>
  <c r="BE188" i="3" s="1"/>
  <c r="W188" i="3"/>
  <c r="Y188" i="3"/>
  <c r="AA188" i="3"/>
  <c r="BF188" i="3"/>
  <c r="BG188" i="3"/>
  <c r="BH188" i="3"/>
  <c r="BI188" i="3"/>
  <c r="BK188" i="3"/>
  <c r="N189" i="3"/>
  <c r="BE189" i="3" s="1"/>
  <c r="W189" i="3"/>
  <c r="Y189" i="3"/>
  <c r="AA189" i="3"/>
  <c r="BF189" i="3"/>
  <c r="BG189" i="3"/>
  <c r="BH189" i="3"/>
  <c r="BI189" i="3"/>
  <c r="BK189" i="3"/>
  <c r="N190" i="3"/>
  <c r="W190" i="3"/>
  <c r="Y190" i="3"/>
  <c r="AA190" i="3"/>
  <c r="BE190" i="3"/>
  <c r="BF190" i="3"/>
  <c r="BG190" i="3"/>
  <c r="BH190" i="3"/>
  <c r="BI190" i="3"/>
  <c r="BK190" i="3"/>
  <c r="N191" i="3"/>
  <c r="W191" i="3"/>
  <c r="Y191" i="3"/>
  <c r="AA191" i="3"/>
  <c r="BE191" i="3"/>
  <c r="BF191" i="3"/>
  <c r="BG191" i="3"/>
  <c r="BH191" i="3"/>
  <c r="BI191" i="3"/>
  <c r="BK191" i="3"/>
  <c r="N192" i="3"/>
  <c r="BE192" i="3" s="1"/>
  <c r="W192" i="3"/>
  <c r="Y192" i="3"/>
  <c r="AA192" i="3"/>
  <c r="BF192" i="3"/>
  <c r="BG192" i="3"/>
  <c r="BH192" i="3"/>
  <c r="BI192" i="3"/>
  <c r="BK192" i="3"/>
  <c r="N193" i="3"/>
  <c r="BE193" i="3" s="1"/>
  <c r="W193" i="3"/>
  <c r="Y193" i="3"/>
  <c r="AA193" i="3"/>
  <c r="BF193" i="3"/>
  <c r="BG193" i="3"/>
  <c r="BH193" i="3"/>
  <c r="BI193" i="3"/>
  <c r="BK193" i="3"/>
  <c r="N194" i="3"/>
  <c r="W194" i="3"/>
  <c r="Y194" i="3"/>
  <c r="AA194" i="3"/>
  <c r="BE194" i="3"/>
  <c r="BF194" i="3"/>
  <c r="BG194" i="3"/>
  <c r="BH194" i="3"/>
  <c r="BI194" i="3"/>
  <c r="BK194" i="3"/>
  <c r="N196" i="3"/>
  <c r="W196" i="3"/>
  <c r="Y196" i="3"/>
  <c r="AA196" i="3"/>
  <c r="BE196" i="3"/>
  <c r="BF196" i="3"/>
  <c r="BG196" i="3"/>
  <c r="BH196" i="3"/>
  <c r="BI196" i="3"/>
  <c r="BK196" i="3"/>
  <c r="N197" i="3"/>
  <c r="BE197" i="3" s="1"/>
  <c r="W197" i="3"/>
  <c r="Y197" i="3"/>
  <c r="AA197" i="3"/>
  <c r="BF197" i="3"/>
  <c r="BG197" i="3"/>
  <c r="BH197" i="3"/>
  <c r="BI197" i="3"/>
  <c r="BK197" i="3"/>
  <c r="N198" i="3"/>
  <c r="BE198" i="3" s="1"/>
  <c r="W198" i="3"/>
  <c r="Y198" i="3"/>
  <c r="AA198" i="3"/>
  <c r="BF198" i="3"/>
  <c r="BG198" i="3"/>
  <c r="BH198" i="3"/>
  <c r="BI198" i="3"/>
  <c r="BK198" i="3"/>
  <c r="N199" i="3"/>
  <c r="W199" i="3"/>
  <c r="Y199" i="3"/>
  <c r="AA199" i="3"/>
  <c r="BE199" i="3"/>
  <c r="BF199" i="3"/>
  <c r="BG199" i="3"/>
  <c r="BH199" i="3"/>
  <c r="BI199" i="3"/>
  <c r="BK199" i="3"/>
  <c r="N200" i="3"/>
  <c r="W200" i="3"/>
  <c r="Y200" i="3"/>
  <c r="AA200" i="3"/>
  <c r="BE200" i="3"/>
  <c r="BF200" i="3"/>
  <c r="BG200" i="3"/>
  <c r="BH200" i="3"/>
  <c r="BI200" i="3"/>
  <c r="BK200" i="3"/>
  <c r="N201" i="3"/>
  <c r="BE201" i="3" s="1"/>
  <c r="W201" i="3"/>
  <c r="Y201" i="3"/>
  <c r="AA201" i="3"/>
  <c r="BF201" i="3"/>
  <c r="BG201" i="3"/>
  <c r="BH201" i="3"/>
  <c r="BI201" i="3"/>
  <c r="BK201" i="3"/>
  <c r="N203" i="3"/>
  <c r="BE203" i="3" s="1"/>
  <c r="W203" i="3"/>
  <c r="Y203" i="3"/>
  <c r="AA203" i="3"/>
  <c r="BF203" i="3"/>
  <c r="BG203" i="3"/>
  <c r="BH203" i="3"/>
  <c r="BI203" i="3"/>
  <c r="BK203" i="3"/>
  <c r="N204" i="3"/>
  <c r="W204" i="3"/>
  <c r="W202" i="3" s="1"/>
  <c r="Y204" i="3"/>
  <c r="Y202" i="3"/>
  <c r="AA204" i="3"/>
  <c r="BE204" i="3"/>
  <c r="BF204" i="3"/>
  <c r="BG204" i="3"/>
  <c r="BH204" i="3"/>
  <c r="BI204" i="3"/>
  <c r="BK204" i="3"/>
  <c r="N206" i="3"/>
  <c r="BE206" i="3" s="1"/>
  <c r="W206" i="3"/>
  <c r="Y206" i="3"/>
  <c r="AA206" i="3"/>
  <c r="BF206" i="3"/>
  <c r="BG206" i="3"/>
  <c r="BH206" i="3"/>
  <c r="BI206" i="3"/>
  <c r="BK206" i="3"/>
  <c r="N207" i="3"/>
  <c r="BE207" i="3"/>
  <c r="W207" i="3"/>
  <c r="Y207" i="3"/>
  <c r="AA207" i="3"/>
  <c r="BF207" i="3"/>
  <c r="BG207" i="3"/>
  <c r="BH207" i="3"/>
  <c r="BI207" i="3"/>
  <c r="BK207" i="3"/>
  <c r="N208" i="3"/>
  <c r="BE208" i="3" s="1"/>
  <c r="W208" i="3"/>
  <c r="Y208" i="3"/>
  <c r="AA208" i="3"/>
  <c r="BF208" i="3"/>
  <c r="BG208" i="3"/>
  <c r="BH208" i="3"/>
  <c r="BI208" i="3"/>
  <c r="BK208" i="3"/>
  <c r="N209" i="3"/>
  <c r="W209" i="3"/>
  <c r="Y209" i="3"/>
  <c r="AA209" i="3"/>
  <c r="BE209" i="3"/>
  <c r="BF209" i="3"/>
  <c r="BG209" i="3"/>
  <c r="BH209" i="3"/>
  <c r="BI209" i="3"/>
  <c r="BK209" i="3"/>
  <c r="N210" i="3"/>
  <c r="W210" i="3"/>
  <c r="Y210" i="3"/>
  <c r="AA210" i="3"/>
  <c r="BE210" i="3"/>
  <c r="BF210" i="3"/>
  <c r="BG210" i="3"/>
  <c r="BH210" i="3"/>
  <c r="BI210" i="3"/>
  <c r="BK210" i="3"/>
  <c r="N211" i="3"/>
  <c r="F6" i="4"/>
  <c r="F78" i="4" s="1"/>
  <c r="O9" i="4"/>
  <c r="O14" i="4"/>
  <c r="E15" i="4"/>
  <c r="F84" i="4" s="1"/>
  <c r="O15" i="4"/>
  <c r="F79" i="4"/>
  <c r="F81" i="4"/>
  <c r="F83" i="4"/>
  <c r="M83" i="4"/>
  <c r="M84" i="4"/>
  <c r="F112" i="4"/>
  <c r="F113" i="4"/>
  <c r="F115" i="4"/>
  <c r="F117" i="4"/>
  <c r="M117" i="4"/>
  <c r="F118" i="4"/>
  <c r="M118" i="4"/>
  <c r="N124" i="4"/>
  <c r="BE124" i="4" s="1"/>
  <c r="W124" i="4"/>
  <c r="Y124" i="4"/>
  <c r="AA124" i="4"/>
  <c r="BF124" i="4"/>
  <c r="BG124" i="4"/>
  <c r="BH124" i="4"/>
  <c r="BI124" i="4"/>
  <c r="BK124" i="4"/>
  <c r="N125" i="4"/>
  <c r="BE125" i="4" s="1"/>
  <c r="W125" i="4"/>
  <c r="Y125" i="4"/>
  <c r="AA125" i="4"/>
  <c r="BF125" i="4"/>
  <c r="BG125" i="4"/>
  <c r="BH125" i="4"/>
  <c r="BI125" i="4"/>
  <c r="BK125" i="4"/>
  <c r="N126" i="4"/>
  <c r="BE126" i="4" s="1"/>
  <c r="W126" i="4"/>
  <c r="Y126" i="4"/>
  <c r="AA126" i="4"/>
  <c r="BF126" i="4"/>
  <c r="BG126" i="4"/>
  <c r="BH126" i="4"/>
  <c r="BI126" i="4"/>
  <c r="BK126" i="4"/>
  <c r="N127" i="4"/>
  <c r="BE127" i="4" s="1"/>
  <c r="W127" i="4"/>
  <c r="Y127" i="4"/>
  <c r="AA127" i="4"/>
  <c r="AA123" i="4" s="1"/>
  <c r="AA122" i="4" s="1"/>
  <c r="BF127" i="4"/>
  <c r="BG127" i="4"/>
  <c r="BH127" i="4"/>
  <c r="BI127" i="4"/>
  <c r="BK127" i="4"/>
  <c r="N130" i="4"/>
  <c r="BE130" i="4" s="1"/>
  <c r="W130" i="4"/>
  <c r="Y130" i="4"/>
  <c r="AA130" i="4"/>
  <c r="BF130" i="4"/>
  <c r="BG130" i="4"/>
  <c r="BH130" i="4"/>
  <c r="BI130" i="4"/>
  <c r="BK130" i="4"/>
  <c r="N131" i="4"/>
  <c r="BE131" i="4" s="1"/>
  <c r="W131" i="4"/>
  <c r="Y131" i="4"/>
  <c r="AA131" i="4"/>
  <c r="BF131" i="4"/>
  <c r="BG131" i="4"/>
  <c r="BH131" i="4"/>
  <c r="BI131" i="4"/>
  <c r="BK131" i="4"/>
  <c r="N132" i="4"/>
  <c r="BE132" i="4" s="1"/>
  <c r="W132" i="4"/>
  <c r="Y132" i="4"/>
  <c r="AA132" i="4"/>
  <c r="AA129" i="4" s="1"/>
  <c r="BF132" i="4"/>
  <c r="BG132" i="4"/>
  <c r="BH132" i="4"/>
  <c r="BI132" i="4"/>
  <c r="BK132" i="4"/>
  <c r="N134" i="4"/>
  <c r="BE134" i="4" s="1"/>
  <c r="W134" i="4"/>
  <c r="Y134" i="4"/>
  <c r="AA134" i="4"/>
  <c r="BF134" i="4"/>
  <c r="BG134" i="4"/>
  <c r="BH134" i="4"/>
  <c r="BI134" i="4"/>
  <c r="BK134" i="4"/>
  <c r="N135" i="4"/>
  <c r="BE135" i="4" s="1"/>
  <c r="W135" i="4"/>
  <c r="Y135" i="4"/>
  <c r="AA135" i="4"/>
  <c r="BF135" i="4"/>
  <c r="BG135" i="4"/>
  <c r="BH135" i="4"/>
  <c r="BI135" i="4"/>
  <c r="BK135" i="4"/>
  <c r="N136" i="4"/>
  <c r="W136" i="4"/>
  <c r="Y136" i="4"/>
  <c r="AA136" i="4"/>
  <c r="BE136" i="4"/>
  <c r="BF136" i="4"/>
  <c r="BG136" i="4"/>
  <c r="BH136" i="4"/>
  <c r="BI136" i="4"/>
  <c r="BK136" i="4"/>
  <c r="N137" i="4"/>
  <c r="W137" i="4"/>
  <c r="Y137" i="4"/>
  <c r="AA137" i="4"/>
  <c r="BE137" i="4"/>
  <c r="BF137" i="4"/>
  <c r="BG137" i="4"/>
  <c r="BH137" i="4"/>
  <c r="BI137" i="4"/>
  <c r="BK137" i="4"/>
  <c r="N138" i="4"/>
  <c r="BE138" i="4" s="1"/>
  <c r="W138" i="4"/>
  <c r="Y138" i="4"/>
  <c r="AA138" i="4"/>
  <c r="BF138" i="4"/>
  <c r="BG138" i="4"/>
  <c r="BH138" i="4"/>
  <c r="BI138" i="4"/>
  <c r="BK138" i="4"/>
  <c r="N139" i="4"/>
  <c r="W139" i="4"/>
  <c r="Y139" i="4"/>
  <c r="AA139" i="4"/>
  <c r="BE139" i="4"/>
  <c r="BF139" i="4"/>
  <c r="BG139" i="4"/>
  <c r="BH139" i="4"/>
  <c r="BI139" i="4"/>
  <c r="BK139" i="4"/>
  <c r="N141" i="4"/>
  <c r="BE141" i="4" s="1"/>
  <c r="W141" i="4"/>
  <c r="Y141" i="4"/>
  <c r="AA141" i="4"/>
  <c r="BF141" i="4"/>
  <c r="BG141" i="4"/>
  <c r="BH141" i="4"/>
  <c r="BI141" i="4"/>
  <c r="BK141" i="4"/>
  <c r="N142" i="4"/>
  <c r="BE142" i="4" s="1"/>
  <c r="W142" i="4"/>
  <c r="Y142" i="4"/>
  <c r="AA142" i="4"/>
  <c r="BF142" i="4"/>
  <c r="BG142" i="4"/>
  <c r="BH142" i="4"/>
  <c r="BI142" i="4"/>
  <c r="BK142" i="4"/>
  <c r="N143" i="4"/>
  <c r="W143" i="4"/>
  <c r="Y143" i="4"/>
  <c r="AA143" i="4"/>
  <c r="BE143" i="4"/>
  <c r="BF143" i="4"/>
  <c r="BG143" i="4"/>
  <c r="BH143" i="4"/>
  <c r="BI143" i="4"/>
  <c r="BK143" i="4"/>
  <c r="N144" i="4"/>
  <c r="W144" i="4"/>
  <c r="Y144" i="4"/>
  <c r="AA144" i="4"/>
  <c r="BE144" i="4"/>
  <c r="BF144" i="4"/>
  <c r="BG144" i="4"/>
  <c r="BH144" i="4"/>
  <c r="BI144" i="4"/>
  <c r="BK144" i="4"/>
  <c r="N145" i="4"/>
  <c r="BE145" i="4" s="1"/>
  <c r="W145" i="4"/>
  <c r="Y145" i="4"/>
  <c r="AA145" i="4"/>
  <c r="BF145" i="4"/>
  <c r="BG145" i="4"/>
  <c r="BH145" i="4"/>
  <c r="BI145" i="4"/>
  <c r="BK145" i="4"/>
  <c r="N146" i="4"/>
  <c r="BE146" i="4" s="1"/>
  <c r="W146" i="4"/>
  <c r="Y146" i="4"/>
  <c r="AA146" i="4"/>
  <c r="BF146" i="4"/>
  <c r="BG146" i="4"/>
  <c r="BH146" i="4"/>
  <c r="BI146" i="4"/>
  <c r="BK146" i="4"/>
  <c r="N147" i="4"/>
  <c r="W147" i="4"/>
  <c r="Y147" i="4"/>
  <c r="AA147" i="4"/>
  <c r="BE147" i="4"/>
  <c r="BF147" i="4"/>
  <c r="BG147" i="4"/>
  <c r="BH147" i="4"/>
  <c r="BI147" i="4"/>
  <c r="BK147" i="4"/>
  <c r="N148" i="4"/>
  <c r="W148" i="4"/>
  <c r="Y148" i="4"/>
  <c r="AA148" i="4"/>
  <c r="BE148" i="4"/>
  <c r="BF148" i="4"/>
  <c r="BG148" i="4"/>
  <c r="BH148" i="4"/>
  <c r="BI148" i="4"/>
  <c r="BK148" i="4"/>
  <c r="N149" i="4"/>
  <c r="BE149" i="4" s="1"/>
  <c r="W149" i="4"/>
  <c r="Y149" i="4"/>
  <c r="AA149" i="4"/>
  <c r="BF149" i="4"/>
  <c r="BG149" i="4"/>
  <c r="BH149" i="4"/>
  <c r="BI149" i="4"/>
  <c r="BK149" i="4"/>
  <c r="N150" i="4"/>
  <c r="BE150" i="4" s="1"/>
  <c r="W150" i="4"/>
  <c r="Y150" i="4"/>
  <c r="AA150" i="4"/>
  <c r="BF150" i="4"/>
  <c r="BG150" i="4"/>
  <c r="BH150" i="4"/>
  <c r="BI150" i="4"/>
  <c r="BK150" i="4"/>
  <c r="N151" i="4"/>
  <c r="W151" i="4"/>
  <c r="Y151" i="4"/>
  <c r="AA151" i="4"/>
  <c r="BE151" i="4"/>
  <c r="BF151" i="4"/>
  <c r="BG151" i="4"/>
  <c r="BH151" i="4"/>
  <c r="BI151" i="4"/>
  <c r="BK151" i="4"/>
  <c r="N152" i="4"/>
  <c r="W152" i="4"/>
  <c r="Y152" i="4"/>
  <c r="AA152" i="4"/>
  <c r="BE152" i="4"/>
  <c r="BF152" i="4"/>
  <c r="BG152" i="4"/>
  <c r="BH152" i="4"/>
  <c r="BI152" i="4"/>
  <c r="BK152" i="4"/>
  <c r="N154" i="4"/>
  <c r="BE154" i="4" s="1"/>
  <c r="W154" i="4"/>
  <c r="Y154" i="4"/>
  <c r="AA154" i="4"/>
  <c r="BF154" i="4"/>
  <c r="BG154" i="4"/>
  <c r="BH154" i="4"/>
  <c r="BI154" i="4"/>
  <c r="BK154" i="4"/>
  <c r="N155" i="4"/>
  <c r="BE155" i="4"/>
  <c r="W155" i="4"/>
  <c r="W153" i="4"/>
  <c r="Y155" i="4"/>
  <c r="AA155" i="4"/>
  <c r="BF155" i="4"/>
  <c r="BG155" i="4"/>
  <c r="BH155" i="4"/>
  <c r="BI155" i="4"/>
  <c r="BK155" i="4"/>
  <c r="N156" i="4"/>
  <c r="BE156" i="4" s="1"/>
  <c r="W156" i="4"/>
  <c r="Y156" i="4"/>
  <c r="AA156" i="4"/>
  <c r="BF156" i="4"/>
  <c r="BG156" i="4"/>
  <c r="BH156" i="4"/>
  <c r="BI156" i="4"/>
  <c r="BK156" i="4"/>
  <c r="N158" i="4"/>
  <c r="BE158" i="4" s="1"/>
  <c r="W158" i="4"/>
  <c r="Y158" i="4"/>
  <c r="AA158" i="4"/>
  <c r="BF158" i="4"/>
  <c r="BG158" i="4"/>
  <c r="BH158" i="4"/>
  <c r="BI158" i="4"/>
  <c r="BK158" i="4"/>
  <c r="N159" i="4"/>
  <c r="BE159" i="4" s="1"/>
  <c r="W159" i="4"/>
  <c r="Y159" i="4"/>
  <c r="AA159" i="4"/>
  <c r="BF159" i="4"/>
  <c r="BG159" i="4"/>
  <c r="BH159" i="4"/>
  <c r="BI159" i="4"/>
  <c r="BK159" i="4"/>
  <c r="N160" i="4"/>
  <c r="W160" i="4"/>
  <c r="Y160" i="4"/>
  <c r="AA160" i="4"/>
  <c r="BE160" i="4"/>
  <c r="BF160" i="4"/>
  <c r="BG160" i="4"/>
  <c r="BH160" i="4"/>
  <c r="BI160" i="4"/>
  <c r="BK160" i="4"/>
  <c r="BK157" i="4" s="1"/>
  <c r="N157" i="4" s="1"/>
  <c r="N96" i="4" s="1"/>
  <c r="N161" i="4"/>
  <c r="W161" i="4"/>
  <c r="Y161" i="4"/>
  <c r="Y157" i="4"/>
  <c r="AA161" i="4"/>
  <c r="BE161" i="4"/>
  <c r="BF161" i="4"/>
  <c r="BG161" i="4"/>
  <c r="BH161" i="4"/>
  <c r="BI161" i="4"/>
  <c r="BK161" i="4"/>
  <c r="N163" i="4"/>
  <c r="BE163" i="4" s="1"/>
  <c r="W163" i="4"/>
  <c r="Y163" i="4"/>
  <c r="Y162" i="4" s="1"/>
  <c r="AA163" i="4"/>
  <c r="BF163" i="4"/>
  <c r="BG163" i="4"/>
  <c r="BH163" i="4"/>
  <c r="BI163" i="4"/>
  <c r="BK163" i="4"/>
  <c r="N164" i="4"/>
  <c r="BE164" i="4" s="1"/>
  <c r="W164" i="4"/>
  <c r="W162" i="4" s="1"/>
  <c r="Y164" i="4"/>
  <c r="AA164" i="4"/>
  <c r="AA162" i="4" s="1"/>
  <c r="BF164" i="4"/>
  <c r="BG164" i="4"/>
  <c r="BH164" i="4"/>
  <c r="BI164" i="4"/>
  <c r="BK164" i="4"/>
  <c r="N166" i="4"/>
  <c r="BE166" i="4" s="1"/>
  <c r="W166" i="4"/>
  <c r="Y166" i="4"/>
  <c r="AA166" i="4"/>
  <c r="BF166" i="4"/>
  <c r="BG166" i="4"/>
  <c r="BH166" i="4"/>
  <c r="BI166" i="4"/>
  <c r="BK166" i="4"/>
  <c r="N167" i="4"/>
  <c r="BE167" i="4" s="1"/>
  <c r="W167" i="4"/>
  <c r="Y167" i="4"/>
  <c r="AA167" i="4"/>
  <c r="BF167" i="4"/>
  <c r="BG167" i="4"/>
  <c r="BH167" i="4"/>
  <c r="BI167" i="4"/>
  <c r="BK167" i="4"/>
  <c r="N170" i="4"/>
  <c r="W170" i="4"/>
  <c r="W169" i="4" s="1"/>
  <c r="W168" i="4" s="1"/>
  <c r="Y170" i="4"/>
  <c r="Y169" i="4" s="1"/>
  <c r="Y168" i="4" s="1"/>
  <c r="AA170" i="4"/>
  <c r="AA169" i="4" s="1"/>
  <c r="AA168" i="4" s="1"/>
  <c r="BE170" i="4"/>
  <c r="BF170" i="4"/>
  <c r="BG170" i="4"/>
  <c r="BH170" i="4"/>
  <c r="BI170" i="4"/>
  <c r="BK170" i="4"/>
  <c r="BK169" i="4" s="1"/>
  <c r="N171" i="4"/>
  <c r="L77" i="1"/>
  <c r="L78" i="1"/>
  <c r="L80" i="1"/>
  <c r="AM80" i="1"/>
  <c r="L82" i="1"/>
  <c r="AM82" i="1"/>
  <c r="L83" i="1"/>
  <c r="AM83" i="1"/>
  <c r="AX88" i="1"/>
  <c r="AY88" i="1"/>
  <c r="AX89" i="1"/>
  <c r="AY89" i="1"/>
  <c r="AX90" i="1"/>
  <c r="AY90" i="1"/>
  <c r="W205" i="3"/>
  <c r="M81" i="4"/>
  <c r="M115" i="4"/>
  <c r="BK133" i="4"/>
  <c r="N133" i="4" s="1"/>
  <c r="N93" i="4" s="1"/>
  <c r="BK390" i="2"/>
  <c r="AA294" i="2"/>
  <c r="BK176" i="2"/>
  <c r="N176" i="2" s="1"/>
  <c r="N94" i="2" s="1"/>
  <c r="W176" i="2"/>
  <c r="W178" i="3"/>
  <c r="BK123" i="4"/>
  <c r="M30" i="3"/>
  <c r="AW89" i="1" s="1"/>
  <c r="BK571" i="2"/>
  <c r="N571" i="2" s="1"/>
  <c r="N108" i="2" s="1"/>
  <c r="BK619" i="2"/>
  <c r="N619" i="2" s="1"/>
  <c r="N109" i="2" s="1"/>
  <c r="W447" i="2"/>
  <c r="AA184" i="3"/>
  <c r="H32" i="3"/>
  <c r="BC89" i="1" s="1"/>
  <c r="F114" i="3"/>
  <c r="H33" i="4"/>
  <c r="BD90" i="1" s="1"/>
  <c r="AA139" i="2"/>
  <c r="Y125" i="3"/>
  <c r="Y124" i="3" s="1"/>
  <c r="AA681" i="2"/>
  <c r="Y294" i="2"/>
  <c r="BK139" i="2"/>
  <c r="W171" i="3"/>
  <c r="Y690" i="2"/>
  <c r="BK403" i="2"/>
  <c r="N403" i="2" s="1"/>
  <c r="N100" i="2" s="1"/>
  <c r="H31" i="2"/>
  <c r="BB88" i="1" s="1"/>
  <c r="N390" i="2"/>
  <c r="N99" i="2" s="1"/>
  <c r="N139" i="2"/>
  <c r="N90" i="2" s="1"/>
  <c r="BK122" i="4"/>
  <c r="N123" i="4"/>
  <c r="N90" i="4" s="1"/>
  <c r="N122" i="4"/>
  <c r="N89" i="4" s="1"/>
  <c r="W129" i="4" l="1"/>
  <c r="W165" i="4"/>
  <c r="AA162" i="2"/>
  <c r="W162" i="2"/>
  <c r="AA478" i="2"/>
  <c r="Y478" i="2"/>
  <c r="BK165" i="4"/>
  <c r="N165" i="4" s="1"/>
  <c r="N98" i="4" s="1"/>
  <c r="AA165" i="4"/>
  <c r="Y165" i="4"/>
  <c r="BK162" i="4"/>
  <c r="N162" i="4" s="1"/>
  <c r="N97" i="4" s="1"/>
  <c r="AA153" i="4"/>
  <c r="W140" i="4"/>
  <c r="Y133" i="4"/>
  <c r="AA133" i="4"/>
  <c r="BK129" i="4"/>
  <c r="H32" i="4"/>
  <c r="BC90" i="1" s="1"/>
  <c r="M30" i="4"/>
  <c r="AW90" i="1" s="1"/>
  <c r="Y123" i="4"/>
  <c r="Y122" i="4" s="1"/>
  <c r="W123" i="4"/>
  <c r="W122" i="4" s="1"/>
  <c r="AA205" i="3"/>
  <c r="AA202" i="3"/>
  <c r="BK195" i="3"/>
  <c r="N195" i="3" s="1"/>
  <c r="N100" i="3" s="1"/>
  <c r="AA195" i="3"/>
  <c r="W195" i="3"/>
  <c r="BK184" i="3"/>
  <c r="N184" i="3" s="1"/>
  <c r="N99" i="3" s="1"/>
  <c r="Y184" i="3"/>
  <c r="AA178" i="3"/>
  <c r="Y171" i="3"/>
  <c r="W156" i="3"/>
  <c r="BK148" i="3"/>
  <c r="N148" i="3" s="1"/>
  <c r="N94" i="3" s="1"/>
  <c r="AA148" i="3"/>
  <c r="Y148" i="3"/>
  <c r="AA131" i="3"/>
  <c r="W131" i="3"/>
  <c r="BK131" i="3"/>
  <c r="BK125" i="3"/>
  <c r="H30" i="3"/>
  <c r="BA89" i="1" s="1"/>
  <c r="H31" i="3"/>
  <c r="BB89" i="1" s="1"/>
  <c r="Y745" i="2"/>
  <c r="W690" i="2"/>
  <c r="BK681" i="2"/>
  <c r="N681" i="2" s="1"/>
  <c r="N110" i="2" s="1"/>
  <c r="Y681" i="2"/>
  <c r="W619" i="2"/>
  <c r="Y619" i="2"/>
  <c r="AA619" i="2"/>
  <c r="W571" i="2"/>
  <c r="AA571" i="2"/>
  <c r="Y571" i="2"/>
  <c r="Y537" i="2"/>
  <c r="AA537" i="2"/>
  <c r="BK537" i="2"/>
  <c r="N537" i="2" s="1"/>
  <c r="N107" i="2" s="1"/>
  <c r="W537" i="2"/>
  <c r="AA519" i="2"/>
  <c r="BK519" i="2"/>
  <c r="N519" i="2" s="1"/>
  <c r="N106" i="2" s="1"/>
  <c r="Y519" i="2"/>
  <c r="W478" i="2"/>
  <c r="BK447" i="2"/>
  <c r="N447" i="2" s="1"/>
  <c r="N103" i="2" s="1"/>
  <c r="Y447" i="2"/>
  <c r="AA447" i="2"/>
  <c r="BK438" i="2"/>
  <c r="N438" i="2" s="1"/>
  <c r="N102" i="2" s="1"/>
  <c r="AA438" i="2"/>
  <c r="W438" i="2"/>
  <c r="W430" i="2"/>
  <c r="BK430" i="2"/>
  <c r="N430" i="2" s="1"/>
  <c r="N101" i="2" s="1"/>
  <c r="AA430" i="2"/>
  <c r="W403" i="2"/>
  <c r="AA390" i="2"/>
  <c r="AA382" i="2"/>
  <c r="BK382" i="2"/>
  <c r="N382" i="2" s="1"/>
  <c r="N96" i="2" s="1"/>
  <c r="W382" i="2"/>
  <c r="W294" i="2"/>
  <c r="BK294" i="2"/>
  <c r="N294" i="2" s="1"/>
  <c r="N95" i="2" s="1"/>
  <c r="AA176" i="2"/>
  <c r="H32" i="2"/>
  <c r="BC88" i="1" s="1"/>
  <c r="BK162" i="2"/>
  <c r="N162" i="2" s="1"/>
  <c r="N92" i="2" s="1"/>
  <c r="H30" i="2"/>
  <c r="BA88" i="1" s="1"/>
  <c r="Y162" i="2"/>
  <c r="W139" i="2"/>
  <c r="H33" i="2"/>
  <c r="BD88" i="1" s="1"/>
  <c r="AA157" i="4"/>
  <c r="W157" i="4"/>
  <c r="BK153" i="4"/>
  <c r="N153" i="4" s="1"/>
  <c r="N95" i="4" s="1"/>
  <c r="Y153" i="4"/>
  <c r="AA140" i="4"/>
  <c r="BK140" i="4"/>
  <c r="N140" i="4" s="1"/>
  <c r="N94" i="4" s="1"/>
  <c r="Y140" i="4"/>
  <c r="W133" i="4"/>
  <c r="Y129" i="4"/>
  <c r="H31" i="4"/>
  <c r="BB90" i="1" s="1"/>
  <c r="BK205" i="3"/>
  <c r="N205" i="3" s="1"/>
  <c r="N102" i="3" s="1"/>
  <c r="Y205" i="3"/>
  <c r="BK202" i="3"/>
  <c r="N202" i="3" s="1"/>
  <c r="N101" i="3" s="1"/>
  <c r="Y195" i="3"/>
  <c r="W184" i="3"/>
  <c r="Y178" i="3"/>
  <c r="BK171" i="3"/>
  <c r="N171" i="3" s="1"/>
  <c r="N97" i="3" s="1"/>
  <c r="Y156" i="3"/>
  <c r="AA156" i="3"/>
  <c r="BK156" i="3"/>
  <c r="N156" i="3" s="1"/>
  <c r="N95" i="3" s="1"/>
  <c r="W148" i="3"/>
  <c r="AA141" i="3"/>
  <c r="W141" i="3"/>
  <c r="BK141" i="3"/>
  <c r="N141" i="3" s="1"/>
  <c r="N93" i="3" s="1"/>
  <c r="Y141" i="3"/>
  <c r="Y131" i="3"/>
  <c r="H33" i="3"/>
  <c r="BD89" i="1" s="1"/>
  <c r="AA125" i="3"/>
  <c r="AA124" i="3" s="1"/>
  <c r="W125" i="3"/>
  <c r="W124" i="3" s="1"/>
  <c r="AA702" i="2"/>
  <c r="Y702" i="2"/>
  <c r="W702" i="2"/>
  <c r="BK702" i="2"/>
  <c r="N702" i="2" s="1"/>
  <c r="N112" i="2" s="1"/>
  <c r="AA690" i="2"/>
  <c r="BK690" i="2"/>
  <c r="N690" i="2" s="1"/>
  <c r="N111" i="2" s="1"/>
  <c r="W681" i="2"/>
  <c r="W519" i="2"/>
  <c r="AA493" i="2"/>
  <c r="W493" i="2"/>
  <c r="W389" i="2" s="1"/>
  <c r="BK493" i="2"/>
  <c r="N493" i="2" s="1"/>
  <c r="N105" i="2" s="1"/>
  <c r="Y493" i="2"/>
  <c r="BK478" i="2"/>
  <c r="N478" i="2" s="1"/>
  <c r="N104" i="2" s="1"/>
  <c r="Y438" i="2"/>
  <c r="AA403" i="2"/>
  <c r="Y403" i="2"/>
  <c r="W390" i="2"/>
  <c r="Y390" i="2"/>
  <c r="Y382" i="2"/>
  <c r="Y176" i="2"/>
  <c r="Y138" i="2" s="1"/>
  <c r="Y139" i="2"/>
  <c r="BC87" i="1"/>
  <c r="W31" i="1" s="1"/>
  <c r="M131" i="2"/>
  <c r="F120" i="3"/>
  <c r="BK130" i="3"/>
  <c r="N130" i="3" s="1"/>
  <c r="N91" i="3" s="1"/>
  <c r="N131" i="3"/>
  <c r="N92" i="3" s="1"/>
  <c r="W128" i="4"/>
  <c r="Y130" i="3"/>
  <c r="Y123" i="3" s="1"/>
  <c r="AA389" i="2"/>
  <c r="AA128" i="4"/>
  <c r="AA121" i="4" s="1"/>
  <c r="AA130" i="3"/>
  <c r="AA123" i="3" s="1"/>
  <c r="AA138" i="2"/>
  <c r="BK168" i="4"/>
  <c r="N168" i="4" s="1"/>
  <c r="N99" i="4" s="1"/>
  <c r="N169" i="4"/>
  <c r="N100" i="4" s="1"/>
  <c r="N129" i="4"/>
  <c r="N92" i="4" s="1"/>
  <c r="BK128" i="4"/>
  <c r="N125" i="3"/>
  <c r="N90" i="3" s="1"/>
  <c r="BK124" i="3"/>
  <c r="BK745" i="2"/>
  <c r="N745" i="2" s="1"/>
  <c r="N115" i="2" s="1"/>
  <c r="N764" i="2"/>
  <c r="N116" i="2" s="1"/>
  <c r="BK138" i="2"/>
  <c r="N158" i="2"/>
  <c r="N91" i="2" s="1"/>
  <c r="Y128" i="4"/>
  <c r="Y121" i="4" s="1"/>
  <c r="AA745" i="2"/>
  <c r="W138" i="2"/>
  <c r="BB87" i="1"/>
  <c r="BK389" i="2"/>
  <c r="N389" i="2" s="1"/>
  <c r="N98" i="2" s="1"/>
  <c r="W121" i="4"/>
  <c r="AU90" i="1" s="1"/>
  <c r="W130" i="3"/>
  <c r="W123" i="3" s="1"/>
  <c r="AU89" i="1" s="1"/>
  <c r="W745" i="2"/>
  <c r="Y389" i="2"/>
  <c r="BD87" i="1"/>
  <c r="W32" i="1" s="1"/>
  <c r="H30" i="4"/>
  <c r="BA90" i="1" s="1"/>
  <c r="BA87" i="1" s="1"/>
  <c r="M30" i="2"/>
  <c r="AW88" i="1" s="1"/>
  <c r="M81" i="3"/>
  <c r="F78" i="2"/>
  <c r="Y137" i="2" l="1"/>
  <c r="W137" i="2"/>
  <c r="AU88" i="1" s="1"/>
  <c r="AY87" i="1"/>
  <c r="W29" i="1"/>
  <c r="AW87" i="1"/>
  <c r="AK29" i="1" s="1"/>
  <c r="N124" i="3"/>
  <c r="N89" i="3" s="1"/>
  <c r="BK123" i="3"/>
  <c r="N123" i="3" s="1"/>
  <c r="N88" i="3" s="1"/>
  <c r="BK121" i="4"/>
  <c r="N121" i="4" s="1"/>
  <c r="N88" i="4" s="1"/>
  <c r="N128" i="4"/>
  <c r="N91" i="4" s="1"/>
  <c r="AU87" i="1"/>
  <c r="N138" i="2"/>
  <c r="N89" i="2" s="1"/>
  <c r="BK137" i="2"/>
  <c r="N137" i="2" s="1"/>
  <c r="N88" i="2" s="1"/>
  <c r="AA137" i="2"/>
  <c r="AX87" i="1"/>
  <c r="W30" i="1"/>
  <c r="M24" i="2" l="1"/>
  <c r="M24" i="4"/>
  <c r="M24" i="3"/>
  <c r="M25" i="3" l="1"/>
  <c r="L106" i="3"/>
  <c r="M25" i="2"/>
  <c r="L120" i="2"/>
  <c r="H29" i="3"/>
  <c r="AZ89" i="1" s="1"/>
  <c r="M29" i="3"/>
  <c r="AV89" i="1" s="1"/>
  <c r="AT89" i="1" s="1"/>
  <c r="H29" i="2"/>
  <c r="AZ88" i="1" s="1"/>
  <c r="M29" i="2"/>
  <c r="AV88" i="1" s="1"/>
  <c r="AT88" i="1" s="1"/>
  <c r="M25" i="4"/>
  <c r="L104" i="4"/>
  <c r="M29" i="4"/>
  <c r="AV90" i="1" s="1"/>
  <c r="AT90" i="1" s="1"/>
  <c r="H29" i="4"/>
  <c r="AZ90" i="1" s="1"/>
  <c r="AZ87" i="1" l="1"/>
  <c r="AV87" i="1" s="1"/>
  <c r="AS88" i="1"/>
  <c r="M27" i="2"/>
  <c r="AS90" i="1"/>
  <c r="M27" i="4"/>
  <c r="AS89" i="1"/>
  <c r="M27" i="3"/>
  <c r="AG89" i="1" l="1"/>
  <c r="AN89" i="1" s="1"/>
  <c r="L35" i="3"/>
  <c r="AT87" i="1"/>
  <c r="AG90" i="1"/>
  <c r="AN90" i="1" s="1"/>
  <c r="L35" i="4"/>
  <c r="AS87" i="1"/>
  <c r="AG88" i="1"/>
  <c r="L35" i="2"/>
  <c r="AG87" i="1" l="1"/>
  <c r="AN88" i="1"/>
  <c r="AK23" i="1" l="1"/>
  <c r="AN87" i="1"/>
  <c r="AG92" i="1" l="1"/>
  <c r="AK24" i="1" l="1"/>
  <c r="AK26" i="1" s="1"/>
  <c r="AG95" i="1"/>
  <c r="W28" i="1"/>
  <c r="AK28" i="1"/>
  <c r="AN92" i="1" l="1"/>
  <c r="AK34" i="1"/>
  <c r="AN95" i="1"/>
</calcChain>
</file>

<file path=xl/sharedStrings.xml><?xml version="1.0" encoding="utf-8"?>
<sst xmlns="http://schemas.openxmlformats.org/spreadsheetml/2006/main" count="7367" uniqueCount="1155">
  <si>
    <t>2012</t>
  </si>
  <si>
    <t>List obsahuje:</t>
  </si>
  <si>
    <t>2.0</t>
  </si>
  <si>
    <t>False</t>
  </si>
  <si>
    <t>optimalizováno pro tisk sestav ve formátu A4 - na výšku</t>
  </si>
  <si>
    <t>&gt;&gt;  skryté sloupce  &lt;&lt;</t>
  </si>
  <si>
    <t>0,01</t>
  </si>
  <si>
    <t>21</t>
  </si>
  <si>
    <t>15</t>
  </si>
  <si>
    <t>SOUHRNNÝ LIST STAVBY</t>
  </si>
  <si>
    <t>v ---  níže se nacházejí doplnkové a pomocné údaje k sestavám  --- v</t>
  </si>
  <si>
    <t>Návod na vyplnění</t>
  </si>
  <si>
    <t>0,001</t>
  </si>
  <si>
    <t>Kód:</t>
  </si>
  <si>
    <t>022</t>
  </si>
  <si>
    <t>Měnit lze pouze buňky se žlutým podbarvením!
1) na prvním listu Rekapitulace stavby vyplňte v sestavě
    a) Souhrnný list
       - údaje o Zhotoviteli
         (přenesou se do ostatních sestav i v jiných listech)
    b) Rekapitulace objektů
       - potřebné Ostatní náklady
2) na vybraných listech vyplňte v sestavě
    a) Krycí list
       - údaje o Zhotoviteli, pokud se liší od údajů o Zhotoviteli na Souhrnném listu
         (údaje se přenesou do ostatních sestav v daném listu)
    b) Rekapitulace rozpočtu
       - potřebné Ostatní náklady
    c) Celkové náklady za stavbu
       - ceny u položek
       - množství, pokud má žluté podbarvení
       - a v případe potřeby poznámku (ta je v skrytém sloupci)</t>
  </si>
  <si>
    <t>Stavba:</t>
  </si>
  <si>
    <t>Snižování spotřeby energie v budově v majetku MČ Praha-Libuš na adrese Libušská č.p. 81 - zateplení objektu</t>
  </si>
  <si>
    <t>0,1</t>
  </si>
  <si>
    <t>JKSO:</t>
  </si>
  <si>
    <t>CC-CZ:</t>
  </si>
  <si>
    <t>1</t>
  </si>
  <si>
    <t>Místo:</t>
  </si>
  <si>
    <t xml:space="preserve">Libušská č. p. 81/232, 142 00 Praha 4-Libuš
</t>
  </si>
  <si>
    <t>Datum:</t>
  </si>
  <si>
    <t>11.09.2014</t>
  </si>
  <si>
    <t>10</t>
  </si>
  <si>
    <t>100</t>
  </si>
  <si>
    <t>Objednavatel:</t>
  </si>
  <si>
    <t>IČ:</t>
  </si>
  <si>
    <t>00231142</t>
  </si>
  <si>
    <t>Městská část Praha-Libuš</t>
  </si>
  <si>
    <t>DIČ:</t>
  </si>
  <si>
    <t>CZ00231142</t>
  </si>
  <si>
    <t>Zhotovitel:</t>
  </si>
  <si>
    <t>Vyplň údaj</t>
  </si>
  <si>
    <t>Projektant:</t>
  </si>
  <si>
    <t>24826651</t>
  </si>
  <si>
    <t>Anylopex plus s.r.o., AG Energy</t>
  </si>
  <si>
    <t>CZ24826651</t>
  </si>
  <si>
    <t>True</t>
  </si>
  <si>
    <t>Zpracovatel:</t>
  </si>
  <si>
    <t>Bc. Martin Škopek</t>
  </si>
  <si>
    <t>Náklady z rozpočtů</t>
  </si>
  <si>
    <t>Ostatní náklady ze souhrnného listu</t>
  </si>
  <si>
    <t>Cena bez DPH</t>
  </si>
  <si>
    <t>DPH</t>
  </si>
  <si>
    <t>základní</t>
  </si>
  <si>
    <t>ze</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</si>
  <si>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</si>
  <si>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</si>
  <si>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</si>
  <si>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</si>
  <si>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</si>
  <si>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</si>
  <si>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</si>
  <si>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</si>
  <si>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</si>
  <si>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</si>
  <si>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</si>
  <si>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</si>
  <si>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</si>
  <si>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t>
  </si>
  <si>
    <t>Informatívní údaje z listů zakázek</t>
  </si>
  <si>
    <t>Kód</t>
  </si>
  <si>
    <t>Objekt</t>
  </si>
  <si>
    <t>Cena bez DPH [CZK]</t>
  </si>
  <si>
    <t>Cena s DPH [CZK]</t>
  </si>
  <si>
    <t>z toho Ostat.
náklady [CZK]</t>
  </si>
  <si>
    <t>DPH [CZK]</t>
  </si>
  <si>
    <t>Normohodiny [h]</t>
  </si>
  <si>
    <t>DPH základní [CZK]</t>
  </si>
  <si>
    <t>DPH snížená [CZK]</t>
  </si>
  <si>
    <t>DPH základní přenesená
[CZK]</t>
  </si>
  <si>
    <t>DPH snížená přenesená
[CZK]</t>
  </si>
  <si>
    <t>Základna
DPH základní</t>
  </si>
  <si>
    <t>Základna
DPH snížená</t>
  </si>
  <si>
    <t>Základna
DPH zákl. přenesená</t>
  </si>
  <si>
    <t>Základna
DPH sníž. přenesená</t>
  </si>
  <si>
    <t>Základna
DPH nulová</t>
  </si>
  <si>
    <t>1) Náklady z rozpočtů</t>
  </si>
  <si>
    <t>D</t>
  </si>
  <si>
    <t>0</t>
  </si>
  <si>
    <t>###NOIMPORT###</t>
  </si>
  <si>
    <t>IMPORT</t>
  </si>
  <si>
    <t>{09EA9634-C988-4EE6-B77A-04A3AD5B5242}</t>
  </si>
  <si>
    <t>{00000000-0000-0000-0000-000000000000}</t>
  </si>
  <si>
    <t>001</t>
  </si>
  <si>
    <t>Architektonicko-stavební řešení</t>
  </si>
  <si>
    <t>{A0E10F1A-71BA-4B30-A300-3861C51F2FD5}</t>
  </si>
  <si>
    <t>002</t>
  </si>
  <si>
    <t>ZTI a ÚT</t>
  </si>
  <si>
    <t>{D976EF23-88B7-4DBB-9D05-AC267E9A2387}</t>
  </si>
  <si>
    <t>003</t>
  </si>
  <si>
    <t>Elektroinstalace</t>
  </si>
  <si>
    <t>{B32350B5-B7DB-4883-B1E2-E935FC58920E}</t>
  </si>
  <si>
    <t>2) Ostatní náklady ze souhrnného listu</t>
  </si>
  <si>
    <t>Procent. zadání
[% nákladů rozpočtu]</t>
  </si>
  <si>
    <t>Zařazení nákladů</t>
  </si>
  <si>
    <t>Ostatní náklady</t>
  </si>
  <si>
    <t>Celkové náklady za stavbu 1) + 2)</t>
  </si>
  <si>
    <t>Zpět na list:</t>
  </si>
  <si>
    <t>2</t>
  </si>
  <si>
    <t>KRYCÍ LIST ROZPOČTU</t>
  </si>
  <si>
    <t>Objekt:</t>
  </si>
  <si>
    <t>001 - Architektonicko-stavební řešení</t>
  </si>
  <si>
    <t>Náklady z rozpočtu</t>
  </si>
  <si>
    <t>REKAPITULACE ROZPOČTU</t>
  </si>
  <si>
    <t>Kód - Popis</t>
  </si>
  <si>
    <t>Cena celkem [CZK]</t>
  </si>
  <si>
    <t>1) Náklady z rozpočtu</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</si>
  <si>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</si>
  <si>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</si>
  <si>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</si>
  <si>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</si>
  <si>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</si>
  <si>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</si>
  <si>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</si>
  <si>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</si>
  <si>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</si>
  <si>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</si>
  <si>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</si>
  <si>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712 - Povlakové krytiny</t>
  </si>
  <si>
    <t xml:space="preserve">    713 - Izolace tepelné</t>
  </si>
  <si>
    <t xml:space="preserve">    742 - Elektromontáže - rozvodný systém</t>
  </si>
  <si>
    <t xml:space="preserve">    743 - Elektromontáže - hrubá montáž</t>
  </si>
  <si>
    <t xml:space="preserve">    747 - Elektromontáže - kompletace rozvodů</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</si>
  <si>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</si>
  <si>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</si>
  <si>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</si>
  <si>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</si>
  <si>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</si>
  <si>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</si>
  <si>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</si>
  <si>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781 - Dokončovací práce - obklady keramické</t>
  </si>
  <si>
    <t xml:space="preserve">    783 - Dokončovací práce - nátěry</t>
  </si>
  <si>
    <t xml:space="preserve">    784 - Dokončovací práce - malby a tapety</t>
  </si>
  <si>
    <t>OST - Ostatní náklady</t>
  </si>
  <si>
    <t>VRN - Vedlejší rozpočtové náklady</t>
  </si>
  <si>
    <t xml:space="preserve">    VRN2 - Příprava staveniště</t>
  </si>
  <si>
    <t>2) Ostatní náklady</t>
  </si>
  <si>
    <t>ROZPOČET</t>
  </si>
  <si>
    <t>PČ</t>
  </si>
  <si>
    <t>Typ</t>
  </si>
  <si>
    <t>Popis</t>
  </si>
  <si>
    <t>MJ</t>
  </si>
  <si>
    <t>Množství</t>
  </si>
  <si>
    <t>J.cena [CZK]</t>
  </si>
  <si>
    <t>Cena celkem
[CZK]</t>
  </si>
  <si>
    <t>Poznámka</t>
  </si>
  <si>
    <t>J. Nh [h]</t>
  </si>
  <si>
    <t>Nh celkom [h]</t>
  </si>
  <si>
    <t>J. hmotnost
[t]</t>
  </si>
  <si>
    <t>Hmotnost
celkem [t]</t>
  </si>
  <si>
    <t>J. suť [t]</t>
  </si>
  <si>
    <t>Suť Celkem [t]</t>
  </si>
  <si>
    <t>ROZPOCET</t>
  </si>
  <si>
    <t>K</t>
  </si>
  <si>
    <t>132201101</t>
  </si>
  <si>
    <t>Hloubení rýh š do 600 mm v hornině tř. 3 objemu do 100 m3</t>
  </si>
  <si>
    <t>m3</t>
  </si>
  <si>
    <t>4</t>
  </si>
  <si>
    <t>"TZ-výkopové práce"</t>
  </si>
  <si>
    <t>VV</t>
  </si>
  <si>
    <t>1*0,7*0,3</t>
  </si>
  <si>
    <t>132202109</t>
  </si>
  <si>
    <t>Příplatek za lepivost u hloubení rýh š do 600 mm ručním nebo pneum nářadím v hornině tř. 3</t>
  </si>
  <si>
    <t>3</t>
  </si>
  <si>
    <t>162701105</t>
  </si>
  <si>
    <t>Vodorovné přemístění do 10000 m výkopku/sypaniny z horniny tř. 1 až 4</t>
  </si>
  <si>
    <t>167101101</t>
  </si>
  <si>
    <t>Nakládání výkopku z hornin tř. 1 až 4 do 100 m3</t>
  </si>
  <si>
    <t>5</t>
  </si>
  <si>
    <t>171201201</t>
  </si>
  <si>
    <t>Uložení sypaniny na skládky</t>
  </si>
  <si>
    <t>6</t>
  </si>
  <si>
    <t>171201211</t>
  </si>
  <si>
    <t>Poplatek za uložení odpadu ze sypaniny na skládce (skládkovné)</t>
  </si>
  <si>
    <t>t</t>
  </si>
  <si>
    <t>1*0,7*0,3*1,7</t>
  </si>
  <si>
    <t>7</t>
  </si>
  <si>
    <t>271532213</t>
  </si>
  <si>
    <t>Zásyp základových konstrukcí se zhutněním z hrubého kameniva frakce 8 až 16 mm</t>
  </si>
  <si>
    <t>8</t>
  </si>
  <si>
    <t>311271511</t>
  </si>
  <si>
    <t>Zdivo z betonových tvárnic 350x280x140 mm</t>
  </si>
  <si>
    <t>0,35*0,28*0,14*2</t>
  </si>
  <si>
    <t>9</t>
  </si>
  <si>
    <t>317944321</t>
  </si>
  <si>
    <t>Válcované nosníky do č.12 dodatečně osazované do připravených otvorů</t>
  </si>
  <si>
    <t>"překlad nad dveřmi místnosti 106"</t>
  </si>
  <si>
    <t>1,2*2*11,1/1000</t>
  </si>
  <si>
    <t>346244381</t>
  </si>
  <si>
    <t>Plentování jednostranné v do 200 mm válcovaných nosníků cihlami</t>
  </si>
  <si>
    <t>m2</t>
  </si>
  <si>
    <t>1,2*0,15*2</t>
  </si>
  <si>
    <t>11</t>
  </si>
  <si>
    <t>451315116</t>
  </si>
  <si>
    <t>Podkladní nebo výplňová vrstva z betonu C 20/25 tl do 100 mm</t>
  </si>
  <si>
    <t>"uložení překladu"</t>
  </si>
  <si>
    <t>0,15*0,2*2</t>
  </si>
  <si>
    <t>12</t>
  </si>
  <si>
    <t>611325422</t>
  </si>
  <si>
    <t>Oprava vnitřní vápenocementové štukové omítky stropů v rozsahu plochy do 30%</t>
  </si>
  <si>
    <t>"místnost 106, 107a a 107b"</t>
  </si>
  <si>
    <t>1*1,6+2,89*1,3+1,1*1,19</t>
  </si>
  <si>
    <t>13</t>
  </si>
  <si>
    <t>612325422</t>
  </si>
  <si>
    <t>Oprava vnitřní vápenocementové štukové omítky stěn v rozsahu plochy do 30%</t>
  </si>
  <si>
    <t>(1,5+2,54+0,15+0,35+1,15+1,7+1)*(2,95-1,7)-0,9*(2,02-1,7)-0,8*(2,02-1,7)</t>
  </si>
  <si>
    <t>1,19*(2,95-2,35)</t>
  </si>
  <si>
    <t>Součet</t>
  </si>
  <si>
    <t>14</t>
  </si>
  <si>
    <t>619995001</t>
  </si>
  <si>
    <t>Začištění omítek kolem oken, dveří, podlah nebo obkladů</t>
  </si>
  <si>
    <t>m</t>
  </si>
  <si>
    <t>"kolem oken a dveří"</t>
  </si>
  <si>
    <t>2,1+1,6*2+0,75+1,6*2+2,1+1,6*2+1,25+1,7*2+1+2,05*2+(1,6+1,4*2)*2+(1,45+1,45*2)*2+0,9+2,1*2</t>
  </si>
  <si>
    <t>"kolem obkladů"</t>
  </si>
  <si>
    <t>2,4+2,54+0,15+0,35+0,16+0,09+1,19+1,7</t>
  </si>
  <si>
    <t>6220000R1</t>
  </si>
  <si>
    <t>Montáž zateplení vnějších parapetů hl. špalety do 200 mm z minerální vlny tl do 40 mm</t>
  </si>
  <si>
    <t>"výkres D.1.1.06"</t>
  </si>
  <si>
    <t>2*2,1+2*1,45+1*0,75+1*1,05+1*1,25+2*1,6</t>
  </si>
  <si>
    <t>16</t>
  </si>
  <si>
    <t>M</t>
  </si>
  <si>
    <t>6310000R1</t>
  </si>
  <si>
    <t>deska minerální izolační ve spádu 3% tl.  min. 20 mm</t>
  </si>
  <si>
    <t>0,36*(2*2,1+2*1,45+1*0,75+1*1,05+1*1,25)+0,16*(2*1,6)</t>
  </si>
  <si>
    <t>17</t>
  </si>
  <si>
    <t>622131101</t>
  </si>
  <si>
    <t>Cementový postřik vnějších stěn nanášený celoplošně ručně</t>
  </si>
  <si>
    <t>"plocha po sejmutých obkladech soklu"</t>
  </si>
  <si>
    <t>15,56+4,27+4,7+1,02</t>
  </si>
  <si>
    <t>"10% z SO1b-SO3b, SO10b"</t>
  </si>
  <si>
    <t>135,643*0,1</t>
  </si>
  <si>
    <t>"10% z SO4b"</t>
  </si>
  <si>
    <t>15,088*0,1</t>
  </si>
  <si>
    <t>"10% z Ostění a nadpraží"</t>
  </si>
  <si>
    <t>0,2*(2*2,1+2*2*1,57+2*1,45+2*2*1,42+1*0,75+1*2*1,57+1*1,05+1*2*1,57+1*1,25+1*2*1,67+1*1+1*2*2,02+1*0,9+1*2*1,57)*0,1</t>
  </si>
  <si>
    <t>18</t>
  </si>
  <si>
    <t>622221131</t>
  </si>
  <si>
    <t>Montáž zateplení vnějších stěn z minerální vlny s kolmou orientací vláken tl do 160 mm, včetně lepící hmoty, kotev, stěrkovací hmoty a síťoviny, specifikace viz TZ</t>
  </si>
  <si>
    <t>2,3*3,77+2*0,61+5,68*3,55+5,68*1,45+10,46*3,55+0,81*1,25+12,86*3,55+0,34*2,3+6,43*3,55+6,43*1,45+1,62*3,77</t>
  </si>
  <si>
    <t>-(2*2,04*1,57+2*1,39*1,42+2*1,54*1,37+1*0,69*1,57+1*0,99*1,57+1*1,19*1,67+1*0,94*2,02)</t>
  </si>
  <si>
    <t>-(1*0,84*1,57+1,2*0,85+0,5*0,35+0,3*0,45+0,85*0,75+0,77*1,05+0,3*0,45+0,25*0,4+0,35*0,17)</t>
  </si>
  <si>
    <t>19</t>
  </si>
  <si>
    <t>631515330</t>
  </si>
  <si>
    <t>deska minerální izolační tl. 160 mm (max. lambda d = 0,041 W/m.K)</t>
  </si>
  <si>
    <t>20</t>
  </si>
  <si>
    <t>622221141</t>
  </si>
  <si>
    <t>Montáž zateplení vnějších stěn z minerální vlny s kolmou orientací vláken tl do 200 mm, včetně lepící hmoty, kotev, stěrkovací hmoty a síťoviny, specifikace viz TZ</t>
  </si>
  <si>
    <t>2,72*3,15+5,22*2,5-(1*2,05+2*1,6*1,4)</t>
  </si>
  <si>
    <t>631515340</t>
  </si>
  <si>
    <t>deska minerální izolační tl. 180 mm (max. lambda d = 0,041 W/m.K)</t>
  </si>
  <si>
    <t>22</t>
  </si>
  <si>
    <t>622222001</t>
  </si>
  <si>
    <t>Montáž zateplení vnějšího ostění nebo nadpraží hl. špalety do 200 mm z minerální vlny tl do 40 mm, včetně lepící hmoty, stěrkovací hmoty a síťoviny, specifikace viz TZ</t>
  </si>
  <si>
    <t>2*2,1+2*2*1,57+2*1,45+2*2*1,42+1*0,75+1*2*1,57+1*1,05+1*2*1,57+1*1,25+1*2*1,67+1*1+1*2*2,02+1*0,9+1*2*1,57</t>
  </si>
  <si>
    <t>23</t>
  </si>
  <si>
    <t>631515060</t>
  </si>
  <si>
    <t>deska minerální izolační tl. 30 mm (max. lambda d = 0,041 W/m.K)</t>
  </si>
  <si>
    <t>0,2*(2*2,1+2*2*1,57+2*1,45+2*2*1,42+1*0,75+1*2*1,57+1*1,05+1*2*1,57+1*1,25+1*2*1,67+1*1+1*2*2,02+1*0,9+1*2*1,57)</t>
  </si>
  <si>
    <t>24</t>
  </si>
  <si>
    <t>622251105</t>
  </si>
  <si>
    <t>Příplatek k cenám zateplení vnějších stěn za použití tepelněizolačních zátek z minerální vlny</t>
  </si>
  <si>
    <t>135,643+15,088</t>
  </si>
  <si>
    <t>25</t>
  </si>
  <si>
    <t>622252001</t>
  </si>
  <si>
    <t>Montáž zakládacích soklových lišt zateplení</t>
  </si>
  <si>
    <t>1,96+2,72-1+5,4+2,46+6+8,76+13,36+6,43</t>
  </si>
  <si>
    <t>26</t>
  </si>
  <si>
    <t>590516530</t>
  </si>
  <si>
    <t>lišta soklová Al s okapničkou, zakládací U 16 cm, 0,95 mm/200 cm</t>
  </si>
  <si>
    <t>1,96+2,46+6+8,76+13,36+6,43</t>
  </si>
  <si>
    <t>27</t>
  </si>
  <si>
    <t>590516550</t>
  </si>
  <si>
    <t>lišta soklová Al s okapničkou, zakládací U 18 cm, 0,95 mm /200 cm</t>
  </si>
  <si>
    <t>2,72-1+5,4</t>
  </si>
  <si>
    <t>28</t>
  </si>
  <si>
    <t>622252002</t>
  </si>
  <si>
    <t>Montáž ostatních lišt zateplení</t>
  </si>
  <si>
    <t>3,55*5+3,77*2+2,5*2+3,77*1+3,55*2+2,3*1</t>
  </si>
  <si>
    <t>(2*2*1,57+2*2*1,42+1*2*1,57+1*2*1,57+1*2*1,67+1*2*2,02+1*2*1,57)+(0,3+2*0,45+0,85+2*0,75+0,575+0,65+0,45+0,3+0,6+0,67+0,17)</t>
  </si>
  <si>
    <t>2*2,04+2*1,39+2*1,54+1*0,69+1*0,99+1*1,19+1*0,94+1*0,84+(0,3+0,85+0,25+1,07)</t>
  </si>
  <si>
    <t>2*2,1+2*2*1,6+2*1,45+2*2*1,45+1*0,75+1*2*1,6+1*1,05+1*2*1,6+1*1,25+1*2*1,7+1*1+1*2*2,05</t>
  </si>
  <si>
    <t>29</t>
  </si>
  <si>
    <t>590514840</t>
  </si>
  <si>
    <t>rohový profil (kombi lišta):
 PVC / sklovláknitá tkanina, délka 2,5 m,
 s integrovanou sklovláknitou armovací tkaninou (přesah 100 mm / 100 mm)</t>
  </si>
  <si>
    <t>30</t>
  </si>
  <si>
    <t>590514750</t>
  </si>
  <si>
    <t>začišťovací profil (lišta):
 PVC / sklovláknitá tkanina, délka 2,4 m,
 s integrovanou sklovláknitou armovací tkaninou (přesah 100 mm)</t>
  </si>
  <si>
    <t>délka 2,4 m, přesah tkaniny 100 mm</t>
  </si>
  <si>
    <t>P</t>
  </si>
  <si>
    <t>31</t>
  </si>
  <si>
    <t>590514760</t>
  </si>
  <si>
    <t>ukončovací profil:
 plastový profil, navázání oken na pohledové fasádní desky, + připoj. a kotev. materiál</t>
  </si>
  <si>
    <t>32</t>
  </si>
  <si>
    <t>590514920</t>
  </si>
  <si>
    <t>nadpražní profil (lišta):
PVC / sklovláknitá tkanina, délka 2,5 m,
s integrovanou sklovláknitou armovací tkaninou (přesah 140 mm / 100 mm)</t>
  </si>
  <si>
    <t>33</t>
  </si>
  <si>
    <t>622321121</t>
  </si>
  <si>
    <t>Vápenocementová omítka hladká jednovrstvá vnějších stěn nanášená ručně</t>
  </si>
  <si>
    <t>34</t>
  </si>
  <si>
    <t>622325101</t>
  </si>
  <si>
    <t>Oprava vápenocementové hladké omítky vnějších stěn v rozsahu do 10%</t>
  </si>
  <si>
    <t>"SO1b-SO3b, SO10b"</t>
  </si>
  <si>
    <t>135,643</t>
  </si>
  <si>
    <t>"SO4b"</t>
  </si>
  <si>
    <t>15,088</t>
  </si>
  <si>
    <t>"Ostění a nadpraží"</t>
  </si>
  <si>
    <t>35</t>
  </si>
  <si>
    <t>622511111</t>
  </si>
  <si>
    <t>Tenkovrstvá akrylátová mozaiková střednězrnná omítka včetně penetrace vnějších stěn (barva tmavě šedá)</t>
  </si>
  <si>
    <t>"plocha nového soklu"</t>
  </si>
  <si>
    <t>9,85+0,8*0,05+0,7*0,05+3,24+0,5+2,7+5,67-1</t>
  </si>
  <si>
    <t>36</t>
  </si>
  <si>
    <t>622521021</t>
  </si>
  <si>
    <t>Tenkovrstvá silikátová zrnitá omítka tl. 2,0 mm včetně penetrace vnějších stěn</t>
  </si>
  <si>
    <t>"skladba SO1b-SO3b, SO10b"</t>
  </si>
  <si>
    <t>"skladba SO4b"</t>
  </si>
  <si>
    <t>"římsa"</t>
  </si>
  <si>
    <t>(13+11,3)*0,3</t>
  </si>
  <si>
    <t>37</t>
  </si>
  <si>
    <t>629991011</t>
  </si>
  <si>
    <t>Zakrytí výplní otvorů a svislých ploch fólií přilepenou lepící páskou</t>
  </si>
  <si>
    <t>1,45*1,45*2+1,6*1,4*2+2,1*1,6*2+0,75*1,6+1,05*1,6+1,25*1,7+1*2,05</t>
  </si>
  <si>
    <t>38</t>
  </si>
  <si>
    <t>629995101</t>
  </si>
  <si>
    <t>Očištění vnějších ploch tlakovou vodou</t>
  </si>
  <si>
    <t>39</t>
  </si>
  <si>
    <t>642944121</t>
  </si>
  <si>
    <t>Osazování ocelových zárubní dodatečné pl do 2,5 m2 s vybetonováním prahu</t>
  </si>
  <si>
    <t>kus</t>
  </si>
  <si>
    <t>"místnost 106"</t>
  </si>
  <si>
    <t>0,8*2,02</t>
  </si>
  <si>
    <t>40</t>
  </si>
  <si>
    <t>553311040</t>
  </si>
  <si>
    <t>zárubeň ocelová pro běžné zdění H 95 800 L/P</t>
  </si>
  <si>
    <t>41</t>
  </si>
  <si>
    <t>938121111</t>
  </si>
  <si>
    <t>Odstranění náletových křovin, dřevin a travnatého porostu ve výškách v okolí říms a křídel</t>
  </si>
  <si>
    <t>6*1,5</t>
  </si>
  <si>
    <t>42</t>
  </si>
  <si>
    <t>941111121</t>
  </si>
  <si>
    <t>Montáž lešení řadového trubkového lehkého s podlahami zatížení do 200 kg/m2 š do 1,2 m v do 10 m</t>
  </si>
  <si>
    <t>"výplně otvorů"</t>
  </si>
  <si>
    <t>43</t>
  </si>
  <si>
    <t>941111221</t>
  </si>
  <si>
    <t>Příplatek k lešení řadovému trubkovému lehkému s podlahami š 1,2 m v 10 m za první a ZKD den použití</t>
  </si>
  <si>
    <t>194,226</t>
  </si>
  <si>
    <t>44</t>
  </si>
  <si>
    <t>941111821</t>
  </si>
  <si>
    <t>Demontáž lešení řadového trubkového lehkého s podlahami zatížení do 200 kg/m2 š do 1,2 m v do 10 m</t>
  </si>
  <si>
    <t>45</t>
  </si>
  <si>
    <t>944511111</t>
  </si>
  <si>
    <t>Montáž ochranné sítě z textilie z umělých vláken</t>
  </si>
  <si>
    <t>46</t>
  </si>
  <si>
    <t>944511211</t>
  </si>
  <si>
    <t>Příplatek k ochranné síti za první a ZKD den použití</t>
  </si>
  <si>
    <t>47</t>
  </si>
  <si>
    <t>944511811</t>
  </si>
  <si>
    <t>Demontáž ochranné sítě z textilie z umělých vláken</t>
  </si>
  <si>
    <t>48</t>
  </si>
  <si>
    <t>949101111</t>
  </si>
  <si>
    <t>Lešení pomocné pro objekty pozemních staveb s lešeňovou podlahou v do 1,9 m zatížení do 150 kg/m2</t>
  </si>
  <si>
    <t>"skladba S2b"</t>
  </si>
  <si>
    <t>2,39*5,07</t>
  </si>
  <si>
    <t>1,6+1,1+3,9</t>
  </si>
  <si>
    <t>49</t>
  </si>
  <si>
    <t>952901111</t>
  </si>
  <si>
    <t>Vyčištění budov bytové a občanské výstavby při výšce podlaží do 4 m</t>
  </si>
  <si>
    <t>50</t>
  </si>
  <si>
    <t>952902121</t>
  </si>
  <si>
    <t>Čištění budov zametení drsných podlah</t>
  </si>
  <si>
    <t>"skladba S1b"</t>
  </si>
  <si>
    <t>5,08*4,84+12,1*5,51</t>
  </si>
  <si>
    <t>51</t>
  </si>
  <si>
    <t>962031132</t>
  </si>
  <si>
    <t>Bourání příček z cihel pálených na MVC tl do 100 mm</t>
  </si>
  <si>
    <t>"příčka mezi místností 106 a 107"</t>
  </si>
  <si>
    <t>2,4*2,95-0,7*2,02*2</t>
  </si>
  <si>
    <t>52</t>
  </si>
  <si>
    <t>967042712</t>
  </si>
  <si>
    <t>Odsekání zdiva z kamene nebo betonu plošné tl do 100 mm</t>
  </si>
  <si>
    <t>"sokl"</t>
  </si>
  <si>
    <t>0,9*0,6+0,17*0,67+0,45*11,28</t>
  </si>
  <si>
    <t>53</t>
  </si>
  <si>
    <t>968062355</t>
  </si>
  <si>
    <t>Vybourání dřevěných rámů oken dvojitých včetně křídel pl do 2 m2</t>
  </si>
  <si>
    <t>"výkres D.1.1.01"</t>
  </si>
  <si>
    <t>0,75*1,6+1,05*1,6</t>
  </si>
  <si>
    <t>54</t>
  </si>
  <si>
    <t>968062356</t>
  </si>
  <si>
    <t>Vybourání dřevěných rámů oken dvojitých včetně křídel pl do 4 m2</t>
  </si>
  <si>
    <t>2,1*1,6*2+1,45*1,45*2+1,6*1,4*2+1,25*1,7</t>
  </si>
  <si>
    <t>55</t>
  </si>
  <si>
    <t>968072455</t>
  </si>
  <si>
    <t>Vybourání kovových dveřních zárubní pl do 2 m2 včetně vyvěšení křídel</t>
  </si>
  <si>
    <t>"dveře místnosti 107"</t>
  </si>
  <si>
    <t>0,7*2,02*2</t>
  </si>
  <si>
    <t>56</t>
  </si>
  <si>
    <t>968072456</t>
  </si>
  <si>
    <t>Vybourání kovových dveřních zárubní pl přes 2 m2 včetně vyvěšení křídel</t>
  </si>
  <si>
    <t>1*2,05</t>
  </si>
  <si>
    <t>57</t>
  </si>
  <si>
    <t>971033641</t>
  </si>
  <si>
    <t>Vybourání otvorů ve zdivu cihelném pl do 4 m2 na MVC nebo MV tl do 300 mm</t>
  </si>
  <si>
    <t>"dveře místnosti 106"</t>
  </si>
  <si>
    <t>0,9*2,1*0,2</t>
  </si>
  <si>
    <t>58</t>
  </si>
  <si>
    <t>974031664</t>
  </si>
  <si>
    <t>Vysekání rýh ve zdivu cihelném pro vtahování nosníků hl do 150 mm v do 150 mm</t>
  </si>
  <si>
    <t>1,2*2</t>
  </si>
  <si>
    <t>59</t>
  </si>
  <si>
    <t>978015321</t>
  </si>
  <si>
    <t>Otlučení vnějších omítek MV nebo MVC  průčelí v rozsahu do 10 %</t>
  </si>
  <si>
    <t>60</t>
  </si>
  <si>
    <t>985112132</t>
  </si>
  <si>
    <t>Odsekání degradovaného betonu rubu kleneb a podlah tl do 30 mm</t>
  </si>
  <si>
    <t>"schody vstupních dveří"</t>
  </si>
  <si>
    <t>1,3*2,08+0,235*2,08*2+0,47*1,15</t>
  </si>
  <si>
    <t>61</t>
  </si>
  <si>
    <t>985121121</t>
  </si>
  <si>
    <t>Tryskání degradovaného betonu stěn a rubu kleneb vodou pod tlakem do 300 barů</t>
  </si>
  <si>
    <t>62</t>
  </si>
  <si>
    <t>985311311</t>
  </si>
  <si>
    <t>Reprofilace rubu kleneb a podlah cementovými sanačními maltami tl 10 mm</t>
  </si>
  <si>
    <t>63</t>
  </si>
  <si>
    <t>985312133</t>
  </si>
  <si>
    <t>Stěrka k vyrovnání betonových ploch rubu kleneb a podlah tl 4 mm</t>
  </si>
  <si>
    <t>64</t>
  </si>
  <si>
    <t>985321112</t>
  </si>
  <si>
    <t>Ochranný nátěr výztuže na cementové bázi rubu kleneb a podlah 1 vrstva tl 1 mm</t>
  </si>
  <si>
    <t>65</t>
  </si>
  <si>
    <t>985323111</t>
  </si>
  <si>
    <t>Spojovací můstek reprofilovaného betonu na cementové bázi tl 1 mm</t>
  </si>
  <si>
    <t>66</t>
  </si>
  <si>
    <t>997013111</t>
  </si>
  <si>
    <t>Vnitrostaveništní doprava suti a vybouraných hmot pro budovy v do 6 m s použitím mechanizace</t>
  </si>
  <si>
    <t>67</t>
  </si>
  <si>
    <t>997013501</t>
  </si>
  <si>
    <t>Odvoz suti a vybouraných hmot na skládku nebo meziskládku do 1 km se složením</t>
  </si>
  <si>
    <t>68</t>
  </si>
  <si>
    <t>997013509</t>
  </si>
  <si>
    <t>Příplatek k odvozu suti a vybouraných hmot na skládku ZKD 1 km přes 1 km</t>
  </si>
  <si>
    <t>69</t>
  </si>
  <si>
    <t>997013831</t>
  </si>
  <si>
    <t>Poplatek za uložení stavebního směsného odpadu na skládce (skládkovné)</t>
  </si>
  <si>
    <t>70</t>
  </si>
  <si>
    <t>998011001</t>
  </si>
  <si>
    <t>Přesun hmot pro budovy zděné v do 6 m</t>
  </si>
  <si>
    <t>71</t>
  </si>
  <si>
    <t>712391171</t>
  </si>
  <si>
    <t>Provedení povlakové krytiny střech do 10° podkladní textilní vrstvy</t>
  </si>
  <si>
    <t>"svislá část"</t>
  </si>
  <si>
    <t>0,28*(10,15+4,73+4,84+7,01+5,51)</t>
  </si>
  <si>
    <t>72</t>
  </si>
  <si>
    <t>693110050</t>
  </si>
  <si>
    <t>geotextilie tkaná (polypropylen) 300 g/m2</t>
  </si>
  <si>
    <t>73</t>
  </si>
  <si>
    <t>712391172</t>
  </si>
  <si>
    <t>Provedení povlakové krytiny střech do 10° ochranné textilní vrstvy</t>
  </si>
  <si>
    <t>"pochozí část půdy"</t>
  </si>
  <si>
    <t>1,5*(11,8+7,2)</t>
  </si>
  <si>
    <t>74</t>
  </si>
  <si>
    <t>75</t>
  </si>
  <si>
    <t>998712101</t>
  </si>
  <si>
    <t>Přesun hmot tonážní tonážní pro krytiny povlakové v objektech v do 6 m</t>
  </si>
  <si>
    <t>76</t>
  </si>
  <si>
    <t>713111111</t>
  </si>
  <si>
    <t>Montáž izolace tepelné vrchem stropů volně kladenými rohožemi, pásy, dílci, deskami</t>
  </si>
  <si>
    <t>(5,08*4,84+12,1*5,51)*2</t>
  </si>
  <si>
    <t>77</t>
  </si>
  <si>
    <t>631507920</t>
  </si>
  <si>
    <t>minerální vata tl. 180 mm (max. lambda d = 0,039 W/m.K)</t>
  </si>
  <si>
    <t>78</t>
  </si>
  <si>
    <t>631508490</t>
  </si>
  <si>
    <t>minerální vata tl. 100 mm (max. lambda d = 0,039 W/m.K)</t>
  </si>
  <si>
    <t>79</t>
  </si>
  <si>
    <t>713111121</t>
  </si>
  <si>
    <t>Montáž izolace tepelné spodem stropů s uchycením drátem rohoží, pásů, dílců, desek</t>
  </si>
  <si>
    <t>2,39*5,07*2</t>
  </si>
  <si>
    <t>80</t>
  </si>
  <si>
    <t>81</t>
  </si>
  <si>
    <t>82</t>
  </si>
  <si>
    <t>713291132</t>
  </si>
  <si>
    <t>Montáž izolace tepelné parotěsné zábrany stropů vrchem fólií</t>
  </si>
  <si>
    <t>83</t>
  </si>
  <si>
    <t>283292760</t>
  </si>
  <si>
    <t>parotěsná polyetylenová fólie zesílená výztuž. mřížkou s integrovanou lepící páskou, Sd= 0,02, min. 150 g/m2</t>
  </si>
  <si>
    <t>84</t>
  </si>
  <si>
    <t>998713101</t>
  </si>
  <si>
    <t>Přesun hmot tonážní pro izolace tepelné v objektech v do 6 m</t>
  </si>
  <si>
    <t>85</t>
  </si>
  <si>
    <t>742321140</t>
  </si>
  <si>
    <t>Montáž skříň přístrojová plastová nebo hliníková rozměr 250x250-640x320 mm včetně přemístění měřáků</t>
  </si>
  <si>
    <t>"severo-východní pohled"</t>
  </si>
  <si>
    <t>86</t>
  </si>
  <si>
    <t>357117150</t>
  </si>
  <si>
    <t>skříň elektro plastová umístěná na fasádě 450 x 300 mm</t>
  </si>
  <si>
    <t>87</t>
  </si>
  <si>
    <t>742321140-D</t>
  </si>
  <si>
    <t>Demontáž skříň přístrojová rozměr 250x250-640x320 mm</t>
  </si>
  <si>
    <t>"jiho-východní pohled-stávající stav"</t>
  </si>
  <si>
    <t>88</t>
  </si>
  <si>
    <t>743621110</t>
  </si>
  <si>
    <t>Montáž drát nebo lano hromosvodné svodové D do 10 mm s podpěrou (včetně kotev vedení hromosvodu a montážních válečků)</t>
  </si>
  <si>
    <t>"výkres D.1.1.09 a D.1.1.10"</t>
  </si>
  <si>
    <t>4,6+4,4</t>
  </si>
  <si>
    <t>89</t>
  </si>
  <si>
    <t>354410730</t>
  </si>
  <si>
    <t>drát průměr 10 mm FeZn</t>
  </si>
  <si>
    <t>kg</t>
  </si>
  <si>
    <t>Hmotnost: 0,62 kg/m</t>
  </si>
  <si>
    <t>90</t>
  </si>
  <si>
    <t>743621110-D</t>
  </si>
  <si>
    <t>Demontáž drát nebo lano hromosvodné svodové D do 10 mm s podpěrou</t>
  </si>
  <si>
    <t>91</t>
  </si>
  <si>
    <t>7470000R1</t>
  </si>
  <si>
    <t>Montáž kamery na fasádě</t>
  </si>
  <si>
    <t>92</t>
  </si>
  <si>
    <t>7470000R1-D</t>
  </si>
  <si>
    <t>Demontáž kamery na fasádě</t>
  </si>
  <si>
    <t>93</t>
  </si>
  <si>
    <t>7470000R2</t>
  </si>
  <si>
    <t>Montáž alarmu na fasádě</t>
  </si>
  <si>
    <t>"jiho-západní pohled"</t>
  </si>
  <si>
    <t>94</t>
  </si>
  <si>
    <t>7470000R2-D</t>
  </si>
  <si>
    <t>Demontáž alarmu na fasádě</t>
  </si>
  <si>
    <t>95</t>
  </si>
  <si>
    <t>747111212</t>
  </si>
  <si>
    <t>Montáž vypínač nástěnný 2-dvoupólový prostředí venkovní/mokré</t>
  </si>
  <si>
    <t>96</t>
  </si>
  <si>
    <t>747111212-D</t>
  </si>
  <si>
    <t>Demontáž vypínač nástěnný 2-dvoupólový prostředí venkovní/mokré</t>
  </si>
  <si>
    <t>97</t>
  </si>
  <si>
    <t>747161522</t>
  </si>
  <si>
    <t>Montáž zásuvka chráněná v krabici prostředí venkovní, mokré</t>
  </si>
  <si>
    <t>98</t>
  </si>
  <si>
    <t>747161522-D</t>
  </si>
  <si>
    <t>Demontáž zásuvka chráněná v krabici prostředí venkovní, mokré</t>
  </si>
  <si>
    <t>99</t>
  </si>
  <si>
    <t>747411512</t>
  </si>
  <si>
    <t>Montáž ovladač tlačítkový zvonkového tabla vestavný na fasádě</t>
  </si>
  <si>
    <t>747411512-D</t>
  </si>
  <si>
    <t>Demontáž ovladač tlačítkový zvonkového tabla vestavný na fasádě</t>
  </si>
  <si>
    <t>101</t>
  </si>
  <si>
    <t>748141210</t>
  </si>
  <si>
    <t>Montáž svítidlo nástěnné venkovní</t>
  </si>
  <si>
    <t>102</t>
  </si>
  <si>
    <t>748141210-D</t>
  </si>
  <si>
    <t>Demontáž svítidlo nástěnné venkovní</t>
  </si>
  <si>
    <t>103</t>
  </si>
  <si>
    <t>748132300</t>
  </si>
  <si>
    <t>Montáž montážních desek do zateplení</t>
  </si>
  <si>
    <t>6+3</t>
  </si>
  <si>
    <t>104</t>
  </si>
  <si>
    <t>345715300</t>
  </si>
  <si>
    <t xml:space="preserve">montážní deska do zateplení samozhášivý bezhalogenový polypropylen, 120 x 120 x 160 mm, včetně hmoždinek, vrutů pro připevnění nosiče ke stěně a šroubů pro montáž desky
 + elektro krabičky pro navázání prodloužení kabelu					
</t>
  </si>
  <si>
    <t>EAN 8595057698505 na zateplené fasády budov</t>
  </si>
  <si>
    <t>105</t>
  </si>
  <si>
    <t>345715260</t>
  </si>
  <si>
    <t>montážní blok pro těžké prvky, termoplastická pěna na bázi polystyrenu (hustota = 150 kg/m3), 150 x 220 x 160 mm,
kotven závitovou tyčí D 16 mm do stávajícího zdiva</t>
  </si>
  <si>
    <t>EAN 8595568910561 na zateplené fasády budov</t>
  </si>
  <si>
    <t>106</t>
  </si>
  <si>
    <t>762111811</t>
  </si>
  <si>
    <t>Demontáž stěn a příček z hraněného řeziva</t>
  </si>
  <si>
    <t>"místnost 107</t>
  </si>
  <si>
    <t>1,19*2,5</t>
  </si>
  <si>
    <t>107</t>
  </si>
  <si>
    <t>762341013</t>
  </si>
  <si>
    <t>Bednění parapetů z desek OSB tl 15 mm na sraz šroubovaných, včetně spojovacích prostředků</t>
  </si>
  <si>
    <t>108</t>
  </si>
  <si>
    <t>762511247</t>
  </si>
  <si>
    <t>Podlahové kce podkladové z desek OSB tl 25 mm na sraz šroubovaných, včetně spojovacích prostředků</t>
  </si>
  <si>
    <t>1,25*11,8</t>
  </si>
  <si>
    <t>109</t>
  </si>
  <si>
    <t>762812932</t>
  </si>
  <si>
    <t>Odstranění a doplnění části záklopu stropu z prken tl do 32 mm plochy jednotlivě do 1 m2 (materiál v ceně)</t>
  </si>
  <si>
    <t>"20% z plochy skladby S1b"</t>
  </si>
  <si>
    <t>(5,08*4,84+12,1*5,51)*0,2</t>
  </si>
  <si>
    <t>110</t>
  </si>
  <si>
    <t>762822110</t>
  </si>
  <si>
    <t>Montáž stropního trámu z hraněného řeziva průřezové plochy do 144 cm2 s výměnami</t>
  </si>
  <si>
    <t>2*11,8+2*7,2+1,15*30</t>
  </si>
  <si>
    <t>111</t>
  </si>
  <si>
    <t>605120110</t>
  </si>
  <si>
    <t>řezivo jehličnaté hranol jakost I nad 120 cm2</t>
  </si>
  <si>
    <t>(2*11,8+2*7,2+1,15*30)*0,05*0,28</t>
  </si>
  <si>
    <t>112</t>
  </si>
  <si>
    <t>762841812</t>
  </si>
  <si>
    <t>Demontáž podbíjení obkladů stropů a střech sklonu do 60° z hrubých prken s omítkou</t>
  </si>
  <si>
    <t>"skladba S2a"</t>
  </si>
  <si>
    <t>113</t>
  </si>
  <si>
    <t>762895000</t>
  </si>
  <si>
    <t>Spojovací prostředky pro montáž záklopu, stropnice a podbíjení</t>
  </si>
  <si>
    <t>114</t>
  </si>
  <si>
    <t>998762101</t>
  </si>
  <si>
    <t>Přesun hmot tonážní pro kce tesařské v objektech v do 6 m</t>
  </si>
  <si>
    <t>115</t>
  </si>
  <si>
    <t>763111333</t>
  </si>
  <si>
    <t>SDK příčka tl 100 mm profil CW+UW 75 desky 1xH2 12,5 TI 60 mm EI 30 Rw 45 dB</t>
  </si>
  <si>
    <t>2,95*(1,1+1,7+1,6+1)</t>
  </si>
  <si>
    <t>116</t>
  </si>
  <si>
    <t>763111717</t>
  </si>
  <si>
    <t>SDK příčka základní penetrační nátěr</t>
  </si>
  <si>
    <t>117</t>
  </si>
  <si>
    <t>763131431</t>
  </si>
  <si>
    <t>SDK podhled deska 1xDF 12,5 bez TI dvouvrstvá spodní kce profil CD+UD</t>
  </si>
  <si>
    <t>118</t>
  </si>
  <si>
    <t>763131714</t>
  </si>
  <si>
    <t>SDK podhled základní penetrační nátěr</t>
  </si>
  <si>
    <t>119</t>
  </si>
  <si>
    <t>763131751</t>
  </si>
  <si>
    <t>Montáž parotěsné zábrany do SDK podhledu</t>
  </si>
  <si>
    <t>120</t>
  </si>
  <si>
    <t>121</t>
  </si>
  <si>
    <t>998763100</t>
  </si>
  <si>
    <t>Přesun hmot tonážní pro dřevostavby v objektech v do 6 m</t>
  </si>
  <si>
    <t>122</t>
  </si>
  <si>
    <t>764002801</t>
  </si>
  <si>
    <t>Demontáž závětrné lišty do suti</t>
  </si>
  <si>
    <t>"výkres D.1.1.08"</t>
  </si>
  <si>
    <t>3,7+4,1+4,2+3,9</t>
  </si>
  <si>
    <t>123</t>
  </si>
  <si>
    <t>764002851</t>
  </si>
  <si>
    <t>Demontáž oplechování parapetů do suti</t>
  </si>
  <si>
    <t>2,1*2+0,75+1,25+1,6*2+1,05+1,45*2</t>
  </si>
  <si>
    <t>124</t>
  </si>
  <si>
    <t>764004801</t>
  </si>
  <si>
    <t>Demontáž podokapního žlabu do suti</t>
  </si>
  <si>
    <t>4,4+5,56+1,34+11,44+13,24</t>
  </si>
  <si>
    <t>125</t>
  </si>
  <si>
    <t>764004861</t>
  </si>
  <si>
    <t>Demontáž svodu do suti</t>
  </si>
  <si>
    <t>5,75+4,7+4,15</t>
  </si>
  <si>
    <t>126</t>
  </si>
  <si>
    <t>764242305</t>
  </si>
  <si>
    <t>Oplechování štítu závětrnou lištou z TiZn lesklého plechu rš 400 mm</t>
  </si>
  <si>
    <t>127</t>
  </si>
  <si>
    <t>764246304</t>
  </si>
  <si>
    <t>Oplechování parapetů rovných mechanicky kotvené z TiZn lesklého plechu  rš 290 mm</t>
  </si>
  <si>
    <t>1,6*2</t>
  </si>
  <si>
    <t>128</t>
  </si>
  <si>
    <t>764246306</t>
  </si>
  <si>
    <t>Oplechování parapetů rovných mechanicky kotvené z TiZn lesklého plechu  rš 490 mm</t>
  </si>
  <si>
    <t>2,1*2+1,45*2+0,75+1,05+1,25</t>
  </si>
  <si>
    <t>129</t>
  </si>
  <si>
    <t>553499340</t>
  </si>
  <si>
    <t>koncovka parapetu plastová z PP pod omítku</t>
  </si>
  <si>
    <t>9*2</t>
  </si>
  <si>
    <t>130</t>
  </si>
  <si>
    <t>764511602</t>
  </si>
  <si>
    <t>Žlab podokapní půlkruhový z Pz tl. 0,7 mm s povrchovou úpravou rš 330 mm včetně háků a čel</t>
  </si>
  <si>
    <t>4,55+5,56+1,5+11,6+13,4</t>
  </si>
  <si>
    <t>131</t>
  </si>
  <si>
    <t>764511662</t>
  </si>
  <si>
    <t>Kotlík hranatý pro podokapní žlaby z Pz s povrchovou úpravou 330/100 mm</t>
  </si>
  <si>
    <t>132</t>
  </si>
  <si>
    <t>764518622</t>
  </si>
  <si>
    <t>Svody kruhové včetně objímek, kolen, odskoků z Pz tl. 0,7 mm s povrchovou úpravou průměru 100 mm</t>
  </si>
  <si>
    <t>133</t>
  </si>
  <si>
    <t>998764101</t>
  </si>
  <si>
    <t>Přesun hmot tonážní pro konstrukce klempířské v objektech v do 6 m</t>
  </si>
  <si>
    <t>134</t>
  </si>
  <si>
    <t>766441812</t>
  </si>
  <si>
    <t>Demontáž parapetních desek dřevěných, laminovaných šířky přes 30 cm délky do 1,0 m</t>
  </si>
  <si>
    <t>135</t>
  </si>
  <si>
    <t>766441821</t>
  </si>
  <si>
    <t>Demontáž parapetních desek dřevěných, laminovaných šířky do 30 cm délky přes 1,0 m</t>
  </si>
  <si>
    <t>2+1+1</t>
  </si>
  <si>
    <t>136</t>
  </si>
  <si>
    <t>766441822</t>
  </si>
  <si>
    <t>Demontáž parapetních desek dřevěných, laminovaných šířky přes 30 cm délky přes 1,0 m</t>
  </si>
  <si>
    <t>137</t>
  </si>
  <si>
    <t>766622115</t>
  </si>
  <si>
    <t>Montáž plastových oken plochy přes 1 m2 pevných výšky do 1,5 m s rámem do zdiva</t>
  </si>
  <si>
    <t>1,45*1,45*2+1,6*1,4*2</t>
  </si>
  <si>
    <t>138</t>
  </si>
  <si>
    <t>766-2b</t>
  </si>
  <si>
    <t xml:space="preserve">plastové dvoukřídlé otevíravé a sklopné 1450x1450 mm, izolační dvojsklo 4-16-4 s plastovým "teplým" rámečkem, včetně kování, max. Uw=1,2 W/m2K					
</t>
  </si>
  <si>
    <t>139</t>
  </si>
  <si>
    <t>766-3b</t>
  </si>
  <si>
    <t xml:space="preserve">plastové dvoukřídlé otevíravé a sklopné 1600x1400 mm, izolační dvojsklo 4-16-4 s plastovým "teplým" rámečkem, včetně kování, max. Uw=1,2 W/m2K					
</t>
  </si>
  <si>
    <t>140</t>
  </si>
  <si>
    <t>766622116</t>
  </si>
  <si>
    <t>Montáž plastových oken plochy přes 1 m2 pevných výšky do 2,5 m s rámem do zdiva</t>
  </si>
  <si>
    <t>2,1*1,6*2+0,75*1,6+1,05*1,6+1,25*1,7</t>
  </si>
  <si>
    <t>141</t>
  </si>
  <si>
    <t>766-1b</t>
  </si>
  <si>
    <t xml:space="preserve">plastové dvoukřídlé otevíravé a sklopné 2100x1600 mm, izolační dvojsklo 4-16-4 s plastovým "teplým" rámečkem, včetně kování, max. Uw=1,2 W/m2K					
</t>
  </si>
  <si>
    <t>142</t>
  </si>
  <si>
    <t>766-4b</t>
  </si>
  <si>
    <t xml:space="preserve">plastové jednokřídlé otevíravé a sklopné 750x1600 mm, izolační dvojsklo 4-16-4 s plastovým "teplým" rámečkem, včetně kování, max. Uw=1,2 W/m2K					
</t>
  </si>
  <si>
    <t>143</t>
  </si>
  <si>
    <t>766-5b</t>
  </si>
  <si>
    <t xml:space="preserve">plastové jednokřídlé otevíravé a sklopné 1050x1600 mm, izolační dvojsklo 4-16-4 s plastovým "teplým" rámečkem, včetně kování, max. Uw=1,2 W/m2K					
</t>
  </si>
  <si>
    <t>144</t>
  </si>
  <si>
    <t>766-6b</t>
  </si>
  <si>
    <t xml:space="preserve">plastové jednokřídlé otevíravé a sklopné 1250x1700 mm, izolační dvojsklo 4-16-4 s plastovým "teplým" rámečkem, včetně kování, max. Uw=1,2 W/m2K					
</t>
  </si>
  <si>
    <t>145</t>
  </si>
  <si>
    <t>766660001</t>
  </si>
  <si>
    <t>Montáž dveřních křídel otvíravých 1křídlových š do 0,8 m do ocelové zárubně</t>
  </si>
  <si>
    <t>146</t>
  </si>
  <si>
    <t>611601560</t>
  </si>
  <si>
    <t>dveře dřevěné vnitřní hladké plné 1křídlové bílé 70x197 cm</t>
  </si>
  <si>
    <t>147</t>
  </si>
  <si>
    <t>766660411</t>
  </si>
  <si>
    <t>Montáž vchodových dveří 1křídlových bez nadsvětlíku do zdiva</t>
  </si>
  <si>
    <t>148</t>
  </si>
  <si>
    <t>766-7b</t>
  </si>
  <si>
    <t xml:space="preserve">plastové vchodové jednokřídlé plné 1000x2050 mm, včetně kování, zámku, prahu, max Ud=1,2 W/m2K					
</t>
  </si>
  <si>
    <t>149</t>
  </si>
  <si>
    <t>766694112</t>
  </si>
  <si>
    <t>Montáž parapetních desek plastových šířky do 30 cm délky do 1,6 m</t>
  </si>
  <si>
    <t>2+1+1+2</t>
  </si>
  <si>
    <t>150</t>
  </si>
  <si>
    <t>611444010</t>
  </si>
  <si>
    <t>parapet plastový vnitřní komůrkový bílý 26,5 x 2 cm</t>
  </si>
  <si>
    <t>1,45*2+1,05+1,25</t>
  </si>
  <si>
    <t>151</t>
  </si>
  <si>
    <t>611444000</t>
  </si>
  <si>
    <t>parapet plastový vnitřní komůrkový bílý 16,5 x 2 cm</t>
  </si>
  <si>
    <t>152</t>
  </si>
  <si>
    <t>766694121</t>
  </si>
  <si>
    <t>Montáž parapetních desek plastových šířky přes 30 cm délky do 1,0 m</t>
  </si>
  <si>
    <t>153</t>
  </si>
  <si>
    <t>611444050</t>
  </si>
  <si>
    <t>parapet plastový vnitřní  komůrkový bílý 46,5 x 2 cm</t>
  </si>
  <si>
    <t>0,75</t>
  </si>
  <si>
    <t>154</t>
  </si>
  <si>
    <t>766694123</t>
  </si>
  <si>
    <t>Montáž parapetních desek plastových šířky přes 30 cm délky do 2,6 m</t>
  </si>
  <si>
    <t>155</t>
  </si>
  <si>
    <t>2,1*2</t>
  </si>
  <si>
    <t>156</t>
  </si>
  <si>
    <t>611444150</t>
  </si>
  <si>
    <t>koncovka k parapetu plastovému vnitřnímu 1 pár</t>
  </si>
  <si>
    <t>6+1+2</t>
  </si>
  <si>
    <t>157</t>
  </si>
  <si>
    <t>998766101</t>
  </si>
  <si>
    <t>Přesun hmot tonážní pro konstrukce truhlářské v objektech v do 6 m</t>
  </si>
  <si>
    <t>158</t>
  </si>
  <si>
    <t>7670000R1</t>
  </si>
  <si>
    <t xml:space="preserve">D+M klec ocelová uzamykatelná z tyčoviny D 10 mm, o rozměrech 0,9x0,5x1,2 m s oky 0,15x0,15 m, ověřit před realizací (na základě zvoleného typu TČ)					
</t>
  </si>
  <si>
    <t>"Klec pro tepelné čerpadlo"</t>
  </si>
  <si>
    <t>159</t>
  </si>
  <si>
    <t>7670000R2</t>
  </si>
  <si>
    <t>Montáž sloupku s čidlem</t>
  </si>
  <si>
    <t>"severo-západní pohled"</t>
  </si>
  <si>
    <t>160</t>
  </si>
  <si>
    <t>7670000R2-D</t>
  </si>
  <si>
    <t>Demontáž sloupku s čidlem</t>
  </si>
  <si>
    <t>161</t>
  </si>
  <si>
    <t>7670000R3</t>
  </si>
  <si>
    <t>Demontáž drobných kovových prvků na fasádě (závlač, tyč)</t>
  </si>
  <si>
    <t>1+1</t>
  </si>
  <si>
    <t>162</t>
  </si>
  <si>
    <t>7670000R4</t>
  </si>
  <si>
    <t>Montáž dopravní značky na fasádě</t>
  </si>
  <si>
    <t>163</t>
  </si>
  <si>
    <t>7670000R4-D</t>
  </si>
  <si>
    <t>Demontáž dopravní značky na fasádě</t>
  </si>
  <si>
    <t>164</t>
  </si>
  <si>
    <t>7670000R5</t>
  </si>
  <si>
    <t>Montáž cedule na fasádě</t>
  </si>
  <si>
    <t>165</t>
  </si>
  <si>
    <t>7670000R5-D</t>
  </si>
  <si>
    <t>Demontáž cedule na fasádě</t>
  </si>
  <si>
    <t>166</t>
  </si>
  <si>
    <t>7670000R6</t>
  </si>
  <si>
    <t>Montáž držáku na vlajku na fasádě</t>
  </si>
  <si>
    <t>167</t>
  </si>
  <si>
    <t>7670000R6-D</t>
  </si>
  <si>
    <t>Demontáž držáku na vlajku na fasádě</t>
  </si>
  <si>
    <t>168</t>
  </si>
  <si>
    <t>7670000R7</t>
  </si>
  <si>
    <t>Montáž mříží pevných přivařených - nastavení stávajících úchytů mříží</t>
  </si>
  <si>
    <t>169</t>
  </si>
  <si>
    <t>145502100</t>
  </si>
  <si>
    <t>profil FeZn čtvercový 10x10 mm</t>
  </si>
  <si>
    <t>Hmotnost: 0,79kg/m</t>
  </si>
  <si>
    <t>8*0,79*0,18/1000</t>
  </si>
  <si>
    <t>170</t>
  </si>
  <si>
    <t>7670000R7-D</t>
  </si>
  <si>
    <t>Demontáž mříží pevných přivařených - odříznutí stávajících úchytů</t>
  </si>
  <si>
    <t>171</t>
  </si>
  <si>
    <t>767646401</t>
  </si>
  <si>
    <t>Montáž revizních dvířek 1křídlových s rámem do 300 x 150 mm, včetně nastavení vnitřku skříňky o tloušťku zateplení</t>
  </si>
  <si>
    <t>172</t>
  </si>
  <si>
    <t>553435100</t>
  </si>
  <si>
    <t>dvířka z pozinkovaného plechu 300x150 mm včetně rámu a nastavení skříňky o tloušťku zateplení</t>
  </si>
  <si>
    <t>173</t>
  </si>
  <si>
    <t>767646402</t>
  </si>
  <si>
    <t>Montáž revizních dvířek 1křídlových s rámem 950 x 700 mm</t>
  </si>
  <si>
    <t>174</t>
  </si>
  <si>
    <t>553435120</t>
  </si>
  <si>
    <t>dvířka elektro  950x700 mm</t>
  </si>
  <si>
    <t>175</t>
  </si>
  <si>
    <t>767652220</t>
  </si>
  <si>
    <t>Montáž vrat garážových otočných do ocelové konstrukce plochy do 9 m2 včetně rámu</t>
  </si>
  <si>
    <t>176</t>
  </si>
  <si>
    <t>5530000R1</t>
  </si>
  <si>
    <t>vrata ocelová dvoukřídlá otočná</t>
  </si>
  <si>
    <t>177</t>
  </si>
  <si>
    <t>7670000R8</t>
  </si>
  <si>
    <t>"jiho-východní pohled"</t>
  </si>
  <si>
    <t>178</t>
  </si>
  <si>
    <t>767821112</t>
  </si>
  <si>
    <t>Montáž poštovní schránky zavěšené</t>
  </si>
  <si>
    <t>179</t>
  </si>
  <si>
    <t>767821112-D</t>
  </si>
  <si>
    <t>Demontáž poštovní schránky zavěšené</t>
  </si>
  <si>
    <t>180</t>
  </si>
  <si>
    <t>998767101</t>
  </si>
  <si>
    <t>Přesun hmot tonážní pro zámečnické konstrukce v objektech v do 6 m</t>
  </si>
  <si>
    <t>181</t>
  </si>
  <si>
    <t>771571113</t>
  </si>
  <si>
    <t>Montáž podlah z keramických dlaždic režných hladkých do malty do 12 ks/m2</t>
  </si>
  <si>
    <t>"místnost 106 a 107b"</t>
  </si>
  <si>
    <t>1,6*1+0,1*0,9+1,19*1,5+1,7*1,3-0,35*0,15</t>
  </si>
  <si>
    <t>182</t>
  </si>
  <si>
    <t>597611350</t>
  </si>
  <si>
    <t>dlaždice keramické (barevné) 30 x 30 x 0,8 cm</t>
  </si>
  <si>
    <t>183</t>
  </si>
  <si>
    <t>771571810</t>
  </si>
  <si>
    <t>Demontáž podlah z dlaždic keramických kladených do malty</t>
  </si>
  <si>
    <t>"místnost 106 a 107"</t>
  </si>
  <si>
    <t>1,6*2,4-0,35*0,15+1,19*2,4+0,1*0,7*2</t>
  </si>
  <si>
    <t>184</t>
  </si>
  <si>
    <t>998771101</t>
  </si>
  <si>
    <t>Přesun hmot tonážní pro podlahy z dlaždic v objektech v do 6 m</t>
  </si>
  <si>
    <t>185</t>
  </si>
  <si>
    <t>781471113</t>
  </si>
  <si>
    <t>Montáž obkladů vnitřních keramických hladkých do 19 ks/m2 kladených do malty</t>
  </si>
  <si>
    <t>1,7*(2,89+1,5+0,2+1,7+0,4+1,7+1+1,7+0,1)+2,2*(0,9+1,19+0,9)-0,08*1,6-0,67*0,8</t>
  </si>
  <si>
    <t>186</t>
  </si>
  <si>
    <t>597610100</t>
  </si>
  <si>
    <t>obkládačky keramické (barevné) 25 x 33 x 0,7 cm</t>
  </si>
  <si>
    <t>187</t>
  </si>
  <si>
    <t>781471810</t>
  </si>
  <si>
    <t>Demontáž obkladů z obkladaček keramických kladených do malty</t>
  </si>
  <si>
    <t>"vnější sokl"</t>
  </si>
  <si>
    <t>"obklad v místnosti 106 a 107"</t>
  </si>
  <si>
    <t>1,7*(1+1,19*2+2,4+1+1,6*2+1,5)-0,75*0,8</t>
  </si>
  <si>
    <t>188</t>
  </si>
  <si>
    <t>998781101</t>
  </si>
  <si>
    <t>Přesun hmot tonážní pro obklady keramické v objektech v do 6 m</t>
  </si>
  <si>
    <t>189</t>
  </si>
  <si>
    <t>783101801</t>
  </si>
  <si>
    <t>Odstranění nátěrů okartáčováním z ocelových konstrukcí</t>
  </si>
  <si>
    <t>1,95*1,45*2+0,6*1,45+0,25*0,5+0,67*0,95+1,4*1,8*2+1,3*1,3*2+1,1*1,55+1*2,05+0,85*1,4</t>
  </si>
  <si>
    <t>190</t>
  </si>
  <si>
    <t>783121111</t>
  </si>
  <si>
    <t>Nátěry syntetické ocelových konstrukcí barva dražší lesklý povrch 1x antikorozní, 1x základní, 1x email</t>
  </si>
  <si>
    <t>191</t>
  </si>
  <si>
    <t>783601813</t>
  </si>
  <si>
    <t>Odstranění nátěrů z dřevěných dveří a zárubní oškrabáním s obroušením</t>
  </si>
  <si>
    <t>"výkres D.1.1.10"</t>
  </si>
  <si>
    <t>1,6*0,9</t>
  </si>
  <si>
    <t>192</t>
  </si>
  <si>
    <t>783601816</t>
  </si>
  <si>
    <t>Odstranění nátěrů z dřevěných podbití oškrabáním s obroušením</t>
  </si>
  <si>
    <t>"přesah střechy"</t>
  </si>
  <si>
    <t>0,2*5,56+0,4*4,5+0,4*1,67+2,9*0,32</t>
  </si>
  <si>
    <t>193</t>
  </si>
  <si>
    <t>783626020</t>
  </si>
  <si>
    <t>Nátěry syntetické truhlářských konstrukcí barva standardní 2x lakování</t>
  </si>
  <si>
    <t>194</t>
  </si>
  <si>
    <t>783726200</t>
  </si>
  <si>
    <t>Nátěry syntetické tesařských konstrukcí barva standardní lazurovacím lakem 2x lakování</t>
  </si>
  <si>
    <t>195</t>
  </si>
  <si>
    <t>783801812</t>
  </si>
  <si>
    <t>Odstranění nátěrů z omítek stěn oškrabáním s obroušením</t>
  </si>
  <si>
    <t>Mezisoučet</t>
  </si>
  <si>
    <t>196</t>
  </si>
  <si>
    <t>784211101</t>
  </si>
  <si>
    <t>Dvojnásobné bílé malby ze směsí za mokra výborně otěruvzdorných v místnostech výšky do 3,80 m</t>
  </si>
  <si>
    <t>"za otopnými tělesy"</t>
  </si>
  <si>
    <t>1,5*1*7</t>
  </si>
  <si>
    <t>"ostění a nadpraží"</t>
  </si>
  <si>
    <t>(2,1+1,6*2+0,75+1,6*2+2,1+1,6*2)*0,4+(1,25+1,7*2)*0,2+(1,45+1,45*2)*2*0,2</t>
  </si>
  <si>
    <t>197</t>
  </si>
  <si>
    <t>999000001</t>
  </si>
  <si>
    <t>Drobné zednické přípomoce a stavební práce při ZTI, ÚT a elektro pracích - prostupy, frézování, sekací a bourací práce, vyspravení povrchů v okolí prostupů a rýh včetně malby (budou vykázány ve stavebním deníku)</t>
  </si>
  <si>
    <t>hod</t>
  </si>
  <si>
    <t>512</t>
  </si>
  <si>
    <t>198</t>
  </si>
  <si>
    <t>011114000</t>
  </si>
  <si>
    <t>Inženýrské sítě, vytýčení stavby, staveniště</t>
  </si>
  <si>
    <t>kpl</t>
  </si>
  <si>
    <t>1024</t>
  </si>
  <si>
    <t>Náklady na seznámení se s rozmístěním a trasou stávajících známých inženýrských sítí na staveništi a přilehlých pozemcích dotčených prováděním díla, jejich případné přeložení, nebo ochrana tak, aby v průběhu provádění díla nedošlo k jejich poškození, včetně zpětného protokolárního předání jejich správcům. Zhotovitel je povinen dodržovat všechny podmínky správců nebo vlastníků těchto sítí a nese veškeré důsledky a škody vzniklé jejich nedodržením.</t>
  </si>
  <si>
    <t>199</t>
  </si>
  <si>
    <t>013254000</t>
  </si>
  <si>
    <t>Dokumentace skutečného provedení stavby - tištěná verze</t>
  </si>
  <si>
    <t>Náklady na vypracování dokumentace skutečného provedení stavby - ve třech vyhotoveních v grafické (tištěné) podobě. Veškeré změny provedení stavby proti původnímu projektu musí být zapracovány do této dokumentace v souladu s ustanovením odst. 6 § 125 zákona č. 183/2006 Sb. (stavebního zákona) a § 4 vyhlášky č. 499/2006 Sb., o dokumentaci staveb.</t>
  </si>
  <si>
    <t>200</t>
  </si>
  <si>
    <t>013254001</t>
  </si>
  <si>
    <t>Dokumentace skutečného provedení stavby - digitální verze</t>
  </si>
  <si>
    <t>Náklady na vypracování dokumentace skutečného provedení stavby - jednou v digitální podobě.</t>
  </si>
  <si>
    <t>201</t>
  </si>
  <si>
    <t>013254R01</t>
  </si>
  <si>
    <t>Zkoušky, atesty a revize</t>
  </si>
  <si>
    <t>Náklady na zajištění všech nezbytných zkoušek, atestů a revizí podle ČSN a případných jiných právních nebo technických předpisů platných v době provádění a předání díla, kterými bude prokázáno dosažení předepsané kvality a předepsaných technických parametrů díla.Náklady na zajištění všech nezbytných zkoušek, atestů a revizí podle ČSN a případných jiných právních nebo technických předpisů platných v době provádění a předání díla, kterými bude prokázáno dosažení předepsané kvality a předepsaných technických parametrů díla.</t>
  </si>
  <si>
    <t>202</t>
  </si>
  <si>
    <t>031103000</t>
  </si>
  <si>
    <t>Vybudování, provoz, údržba a odstranění zařízení staveniště, mimostaveništní doprava</t>
  </si>
  <si>
    <t>Náklady na vyvudování a zajištění zařízení staveniště a jeho provoz, údržbu a likvidaci v souladu s platnými právními předpisy, včetně případného zajištění ohlášení dle zákona č. 183/2006 Sb., o územním plánování a stavebním řádu (stavební zákon), ve znění pozdějších předpisů; zřízení staveništních přípojek energií (vody a energie), jejich měření, provoz, údržba, úhrada a likvidace; zajištění případného zimního opatření; náklady na úpravu povrchů po odstranění zařízení staveniště a úklid ploch, na kterých bylo zařízení staveniště provozováno; dodávka, skladování, správa, zabudování a montáž veškerých dílů a materiálů a zařízení týkající se veřejné zakázky; zajištění staveniště proti přístupu nepovolaných osob, zabezpečení staveniště. Náklady na vybavení objektů a zařízení staveniště a odstranění objektů zařízení staveniště včetně odvozu. Náklady na střežění, vhodné zabezpečení staveniště.</t>
  </si>
  <si>
    <t>203</t>
  </si>
  <si>
    <t>034403000</t>
  </si>
  <si>
    <t>Dočasné dopravní zařízení</t>
  </si>
  <si>
    <t>Náklady na projednání a zajištění případného zvláštního užívání komunikací a veřejných ploch včetně úhrady vyměřených poplatků a nájemného, včetně úhrady za případné dočasné zábory ploch, dočasné i trvalé skládky. Zajištění případného dopravního značení včetně jeho projednání k dopravním omezením, jejich údržba, přemisťování a následné odstranění.</t>
  </si>
  <si>
    <t>204</t>
  </si>
  <si>
    <t>045002000</t>
  </si>
  <si>
    <t>Kompletační a koordinační činnost</t>
  </si>
  <si>
    <t>Náklady na zajištění oznámení zahájení stavebních prací v souladu s pravomocnými rozhodnutími a vyjádřeními například správců sítí; zajištění koordinační činnosti subdodavatelů zhotovitele; zajištění a provedení všech nezbytných opatření organizačního a stavebně technologického charakteru k řádnému provedení předmětu díla. Předání všech dokladů o dokončené stavbě</t>
  </si>
  <si>
    <t>205</t>
  </si>
  <si>
    <t>051002000</t>
  </si>
  <si>
    <t>Pojištění díla</t>
  </si>
  <si>
    <t>Náklady na pojištění odpovědnosti za škodu v souladu a rozsahu s článkem - Pojištění díla (Příloha č. 2 ZD - Návrh smlouvy o dílo - závazné obchodní podmínky)</t>
  </si>
  <si>
    <t>206</t>
  </si>
  <si>
    <t>071103000</t>
  </si>
  <si>
    <t>Provozní a územní vlivy</t>
  </si>
  <si>
    <t>Náklady na úpravu pozemků, jež nejsou součástí díla, ale budou stavbou dotčeny, uvede zhotovitel po ukončení prací neprodleně do původního stavu; náklady na zajištění opatření k dočasné ochraně vzrostlých dřevin, trávníků,... jež mají být zachovány = uvedení všech povrchů dotčených stavbou do původního stavu (komunikace, chodníky, zeleň, příkopy, propustky apod.), tzn. náhrada travního koberce, nebo zapěstování nových dřevin, ve stejné bonitě, pokud to bude stav zeleně po likvidaci staveniště vyžadovat před předáním díla, konstrukcí a staveb, náklady na opatření k ochraně a zabezpečení strojů a materiálů na staveništi.</t>
  </si>
  <si>
    <t>207</t>
  </si>
  <si>
    <t>023103000</t>
  </si>
  <si>
    <t>Vyklizení půdy</t>
  </si>
  <si>
    <t>VP - Vícepráce</t>
  </si>
  <si>
    <t>PN</t>
  </si>
  <si>
    <t>002 - ZTI a ÚT</t>
  </si>
  <si>
    <t xml:space="preserve">    721 - Zdravotechnika - vnitřní kanalizace</t>
  </si>
  <si>
    <t xml:space="preserve">    722 - Zdravotechnika - vnitřní vodovod</t>
  </si>
  <si>
    <t xml:space="preserve">    725 - Zdravotechnika - zařizovací předměty</t>
  </si>
  <si>
    <t xml:space="preserve">    731 - Ústřední vytápění - kotelny</t>
  </si>
  <si>
    <t xml:space="preserve">    732 - Ústřední vytápění - strojovny</t>
  </si>
  <si>
    <t xml:space="preserve">    733 - Ústřední vytápění - potrubí</t>
  </si>
  <si>
    <t xml:space="preserve">    734 - Ústřední vytápění - armatury</t>
  </si>
  <si>
    <t xml:space="preserve">    735 - Ústřední vytápění - otopná tělesa</t>
  </si>
  <si>
    <t>713463131</t>
  </si>
  <si>
    <t>Montáž izolace tepelné potrubí potrubními pouzdry bez úpravy slepenými 1x tl izolace do 25 mm</t>
  </si>
  <si>
    <t>631544050</t>
  </si>
  <si>
    <t>pouzdro potrubní izolační tl. 25 mm DN 50</t>
  </si>
  <si>
    <t>713463411</t>
  </si>
  <si>
    <t>Montáž izolace tepelné potrubí a ohybů návlekovými izolačními pouzdry</t>
  </si>
  <si>
    <t>283771120</t>
  </si>
  <si>
    <t>tepelná izolace potrubí návleková tl. 13 mm</t>
  </si>
  <si>
    <t>283771050</t>
  </si>
  <si>
    <t>tepelná izolace potrubí návleková tl. 13 mm DN 18</t>
  </si>
  <si>
    <t>283770950</t>
  </si>
  <si>
    <t>tepelná izolace potrubí návleková tl. 13 mm DN 15</t>
  </si>
  <si>
    <t>283771030</t>
  </si>
  <si>
    <t>tepelná izolace potrubí návleková tl. 9 mm</t>
  </si>
  <si>
    <t>283771040</t>
  </si>
  <si>
    <t>tepelná izolace potrubí návleková tl.13 mm DN 20</t>
  </si>
  <si>
    <t>721174042</t>
  </si>
  <si>
    <t>Potrubí kanalizační z PP připojovací systém HT DN 40</t>
  </si>
  <si>
    <t>721174043</t>
  </si>
  <si>
    <t>Potrubí kanalizační z PP připojovací systém HT DN 50</t>
  </si>
  <si>
    <t>721174045</t>
  </si>
  <si>
    <t>Potrubí kanalizační z PP připojovací systém HT DN 100</t>
  </si>
  <si>
    <t>286156030</t>
  </si>
  <si>
    <t>čistící tvarovka HTRE, DN 100</t>
  </si>
  <si>
    <t>286156250</t>
  </si>
  <si>
    <t>přechodka HT DN 100</t>
  </si>
  <si>
    <t>998721101</t>
  </si>
  <si>
    <t>Přesun hmot tonážní pro vnitřní kanalizace v objektech v do 6 m</t>
  </si>
  <si>
    <t>7220000R1</t>
  </si>
  <si>
    <t>Závitové redukce k el. průtok. ohříváku TUV</t>
  </si>
  <si>
    <t>722174001</t>
  </si>
  <si>
    <t>Potrubí vodovodní plastové PPR svar polyfuze PN 16 D 15 x 2,2 mm</t>
  </si>
  <si>
    <t>722174002</t>
  </si>
  <si>
    <t>Potrubí vodovodní plastové PPR svar polyfuze PN 16 D 20 x 2,8 mm</t>
  </si>
  <si>
    <t>722230102</t>
  </si>
  <si>
    <t>PV DN 15</t>
  </si>
  <si>
    <t>722240101</t>
  </si>
  <si>
    <t>Rohové ventily plastové DN 15</t>
  </si>
  <si>
    <t>722240122</t>
  </si>
  <si>
    <t>Kohout kulový plastový DN 20</t>
  </si>
  <si>
    <t>998722101</t>
  </si>
  <si>
    <t>Přesun hmot tonážní tonážní pro vnitřní vodovod v objektech v do 6 m</t>
  </si>
  <si>
    <t>7250000R1</t>
  </si>
  <si>
    <t>Elektrický beztlaký průtokový ohřívák TUV (4,5 kW, 20A), včetně připojovací armatury s uzavavíratelným ventilem</t>
  </si>
  <si>
    <t>soubor</t>
  </si>
  <si>
    <t>7250000R2</t>
  </si>
  <si>
    <t>Elektrický beztlaký průtokový ohřívák TUV (5,5 kW, 25A), včetně připojovací armatury s uzavavíratelným ventilem</t>
  </si>
  <si>
    <t>725110811</t>
  </si>
  <si>
    <t>Demontáž klozetů splachovací s nádrží</t>
  </si>
  <si>
    <t>725112183</t>
  </si>
  <si>
    <t>Kombi klozet s úspornou armaturou odpad šikmý, včetně upevňovacích prvků</t>
  </si>
  <si>
    <t>725210821</t>
  </si>
  <si>
    <t>Demontáž umyvadla</t>
  </si>
  <si>
    <t>725211603</t>
  </si>
  <si>
    <t>Umyvadlo keramické připevněné na stěnu šrouby bílé bez krytu na sifon 600 mm, včetně připevňovacího materiálu a zápachové uzávěrky</t>
  </si>
  <si>
    <t>725211701</t>
  </si>
  <si>
    <t>Umývátko keramické stěnové 400 mm, včetně připevňovacího materiálu a zápachové uzávěrky</t>
  </si>
  <si>
    <t>725241126</t>
  </si>
  <si>
    <t>Vanička sprchová akrylátová obdélníková 1200x750 mm, včetně sifonu, zástěny a upevňovacích prvků</t>
  </si>
  <si>
    <t>725530831</t>
  </si>
  <si>
    <t>Demontáž ohřívač elektrický průtokový</t>
  </si>
  <si>
    <t>725822611</t>
  </si>
  <si>
    <t>Baterie umyvadlové stojánkové směšovací bez výpusti</t>
  </si>
  <si>
    <t>725841311</t>
  </si>
  <si>
    <t>Baterie sprchové nástěnné směšovací</t>
  </si>
  <si>
    <t>998725101</t>
  </si>
  <si>
    <t>Přesun hmot tonážní pro zařizovací předměty v objektech v do 6 m</t>
  </si>
  <si>
    <t>731200823</t>
  </si>
  <si>
    <t>Demontáž kotle ocelového elektro kotle výkon do 25 kW</t>
  </si>
  <si>
    <t>7320000R1</t>
  </si>
  <si>
    <t>Řídící systém TČ - ekvitermní regulace</t>
  </si>
  <si>
    <t>7320000R2</t>
  </si>
  <si>
    <t>Venkovní čidlo ekvitermní regulace</t>
  </si>
  <si>
    <t>7320000r3</t>
  </si>
  <si>
    <t>Expanzomat TČ</t>
  </si>
  <si>
    <t>732421411</t>
  </si>
  <si>
    <t>Oběhové čerpadlo</t>
  </si>
  <si>
    <t>732522112</t>
  </si>
  <si>
    <t>Tepelné čerpadlo vzduch/voda venkovní jednotka 7 kW</t>
  </si>
  <si>
    <t>732525173</t>
  </si>
  <si>
    <t>Akumulační zásobník topné vody o objemu 300 l</t>
  </si>
  <si>
    <t>7330000R1</t>
  </si>
  <si>
    <t>Potrubí měděné spojované lisováním PN20 DN 18 ÚT</t>
  </si>
  <si>
    <t>733223302</t>
  </si>
  <si>
    <t>Potrubí měděné spojované lisováním PN20 DN 15 ÚT</t>
  </si>
  <si>
    <t>733223303</t>
  </si>
  <si>
    <t>Potrubí měděné spojované lisováním PN 20 DN 20</t>
  </si>
  <si>
    <t>733390801</t>
  </si>
  <si>
    <t>Demontáž potrubí plastového do D 25x2,3 mm</t>
  </si>
  <si>
    <t>998733101</t>
  </si>
  <si>
    <t>Přesun hmot tonážní pro rozvody potrubí v objektech v do 6 m</t>
  </si>
  <si>
    <t>734211113</t>
  </si>
  <si>
    <t>OV DN 10</t>
  </si>
  <si>
    <t>734211115</t>
  </si>
  <si>
    <t>OV DN 20</t>
  </si>
  <si>
    <t>734251212</t>
  </si>
  <si>
    <t>Pojistný ventil DN 20</t>
  </si>
  <si>
    <t>734261403</t>
  </si>
  <si>
    <t>Uzávěr topenářský DN 20</t>
  </si>
  <si>
    <t>734261713</t>
  </si>
  <si>
    <t>734291124</t>
  </si>
  <si>
    <t>Vypouštěcí ventil  DN 20</t>
  </si>
  <si>
    <t>734291243</t>
  </si>
  <si>
    <t>Filtr hrubých nečistot DN 20</t>
  </si>
  <si>
    <t>734295011</t>
  </si>
  <si>
    <t>Trojcestný ventil DN 20</t>
  </si>
  <si>
    <t>734411101</t>
  </si>
  <si>
    <t>Teploměr 0 - 100 °C</t>
  </si>
  <si>
    <t>998734101</t>
  </si>
  <si>
    <t>Přesun hmot tonážní pro armatury v objektech v do 6 m</t>
  </si>
  <si>
    <t>735151171</t>
  </si>
  <si>
    <t>Deskový radiátor 10/600/400 mm</t>
  </si>
  <si>
    <t>735151175</t>
  </si>
  <si>
    <t>Deskový radiátor 10/600/800 mm</t>
  </si>
  <si>
    <t>735151573</t>
  </si>
  <si>
    <t>Deskový radiátor 22/600/600 mm</t>
  </si>
  <si>
    <t>735151581</t>
  </si>
  <si>
    <t>Deskový radiátor 22/600/1600 mm</t>
  </si>
  <si>
    <t>735151811</t>
  </si>
  <si>
    <t>Demontáž otopného tělesa panelového jednořadého délka do 1500 mm</t>
  </si>
  <si>
    <t>998735101</t>
  </si>
  <si>
    <t>Přesun hmot tonážní pro otopná tělesa v objektech v do 6 m</t>
  </si>
  <si>
    <t>742111100</t>
  </si>
  <si>
    <t>Montáž rozvodnice oceloplechová nebo plastová běžná do 20 kg</t>
  </si>
  <si>
    <t>3570000R1</t>
  </si>
  <si>
    <t>plastová rozvodnice pro el. top. tělesa TČ</t>
  </si>
  <si>
    <t>763172311</t>
  </si>
  <si>
    <t>Montáž revizních dvířek SDK kcí vel. 150x150 mm</t>
  </si>
  <si>
    <t>590307100</t>
  </si>
  <si>
    <t>dvířka revizní plastová s automatickým zámkem 150 x 150 mm</t>
  </si>
  <si>
    <t>763172312</t>
  </si>
  <si>
    <t>Montáž revizních dvířek SDK kcí vel. 300x300 mm</t>
  </si>
  <si>
    <t>590307110</t>
  </si>
  <si>
    <t>dvířka revizní plastová s automatickým zámkem 300 x 300 mm</t>
  </si>
  <si>
    <t>003 - Elektroinstalace</t>
  </si>
  <si>
    <t xml:space="preserve">    744 - Elektromontáže - rozvody vodičů měděných</t>
  </si>
  <si>
    <t xml:space="preserve">    751 - Vzduchotechnika</t>
  </si>
  <si>
    <t>OST - Ostatní</t>
  </si>
  <si>
    <t xml:space="preserve">    VRN4 - Inženýrská činnost</t>
  </si>
  <si>
    <t>7420000R1</t>
  </si>
  <si>
    <t>Rozváděč RH dovyzbrojení a zapojení viz výkres rozváděče (demontáž jističe 50A, přidání jističe 2x 1f10A, 2x 1f20A, 1x 1f25A, 1x 3f16A, 1x 3f25A)</t>
  </si>
  <si>
    <t>Montáž rozvodnice HOP</t>
  </si>
  <si>
    <t>rozvodnice HOP</t>
  </si>
  <si>
    <t>7430000R1-D</t>
  </si>
  <si>
    <t>Demontáž (šrouby, lišty, ochr. trubky apod.)</t>
  </si>
  <si>
    <t>7430000R2-D</t>
  </si>
  <si>
    <t>Demontáž elektro zařízení v opravovaných prostorech</t>
  </si>
  <si>
    <t>743411111</t>
  </si>
  <si>
    <t>Montáž krabice zapuštěná plastová kruhová odbočná</t>
  </si>
  <si>
    <t>345715230</t>
  </si>
  <si>
    <t>krabice přístrojová odbočná s víčkem</t>
  </si>
  <si>
    <t>743412111</t>
  </si>
  <si>
    <t>Montáž krabice přístrojová zapuštěná plast kruh KU68-1901</t>
  </si>
  <si>
    <t>345715190</t>
  </si>
  <si>
    <t>krabice univerzální KU 68-1901</t>
  </si>
  <si>
    <t>7440000R1-D</t>
  </si>
  <si>
    <t>Demontáž kabeláže</t>
  </si>
  <si>
    <t>744211111</t>
  </si>
  <si>
    <t>Montáž vodič Cu izolovaný sk.1 do 1 kV žíla 0,35 až 6 mm2 do stěny</t>
  </si>
  <si>
    <t>341421570</t>
  </si>
  <si>
    <t>vodič silový s Cu jádrem CYA 6 mm2 zel/žl pro pospojení</t>
  </si>
  <si>
    <t>744411220</t>
  </si>
  <si>
    <t>Montáž kabel Cu sk.2 do 1 kV do 0,20 kg pod omítku stěn</t>
  </si>
  <si>
    <t>341110050</t>
  </si>
  <si>
    <t>kabel silový s Cu jádrem CYKY-J 2x1,5 mm2 (ovládání)</t>
  </si>
  <si>
    <t>341110300</t>
  </si>
  <si>
    <t>kabel silový s Cu jádrem CYKY-J 3x1,5 mm2 (osvětlení)</t>
  </si>
  <si>
    <t>744411230</t>
  </si>
  <si>
    <t>Montáž kabel Cu sk.2 do 1 kV do 0,40 kg pod omítku stěn</t>
  </si>
  <si>
    <t>341110360</t>
  </si>
  <si>
    <t>kabel silový s Cu jádrem CYKY-J 3x2,5 mm2</t>
  </si>
  <si>
    <t>341110940</t>
  </si>
  <si>
    <t>kabel silový s Cu jádrem CYKY-J 5x2,5 mm2</t>
  </si>
  <si>
    <t>341110420</t>
  </si>
  <si>
    <t>kabel silový s Cu jádrem CYKY-J 3x4 mm2</t>
  </si>
  <si>
    <t>744411240</t>
  </si>
  <si>
    <t>Montáž kabel Cu sk.2 do 1 kV do 0,63 kg pod omítku stěn</t>
  </si>
  <si>
    <t>341110980</t>
  </si>
  <si>
    <t>kabel silový s Cu jádrem CYKY-J 5x4 mm2</t>
  </si>
  <si>
    <t>747111113-D</t>
  </si>
  <si>
    <t>Demontáž vypínače, spínače</t>
  </si>
  <si>
    <t>747112322</t>
  </si>
  <si>
    <t>Montáž spínač řazení č. 1 230V/10A</t>
  </si>
  <si>
    <t>345355120</t>
  </si>
  <si>
    <t>spínač řazení č. 1 230V/10A</t>
  </si>
  <si>
    <t>748111112</t>
  </si>
  <si>
    <t>Montáž svítidlo žárovkové bytové stropní přisazené 1 zdroj se sklem</t>
  </si>
  <si>
    <t>348212750</t>
  </si>
  <si>
    <t>svítidlo bytové žárovkové stropní</t>
  </si>
  <si>
    <t>748121112</t>
  </si>
  <si>
    <t>Montáž svítidlo zářivkové bytové stropní přisazené</t>
  </si>
  <si>
    <t>748121112-D</t>
  </si>
  <si>
    <t>Demontáž svítidlo zářivkové bytové stropní přisazené včetně uskladnění</t>
  </si>
  <si>
    <t>751111051</t>
  </si>
  <si>
    <t>Mtž ventilátoru s doběhem</t>
  </si>
  <si>
    <t>429141230</t>
  </si>
  <si>
    <t>ventilátor s doběhem</t>
  </si>
  <si>
    <t>990000R1</t>
  </si>
  <si>
    <t>Napojení na stávající zařízení</t>
  </si>
  <si>
    <t>990000R2</t>
  </si>
  <si>
    <t>Suchý úklid staveniště</t>
  </si>
  <si>
    <t>044002000</t>
  </si>
  <si>
    <t>Výchozí revizní zpráva HDV</t>
  </si>
  <si>
    <t>1) Souhrnný list stavby</t>
  </si>
  <si>
    <t>2) Rekapitulace objektů</t>
  </si>
  <si>
    <t>/</t>
  </si>
  <si>
    <t>1) Krycí list rozpočtu</t>
  </si>
  <si>
    <t>2) Rekapitulace rozpočtu</t>
  </si>
  <si>
    <t>3) Rozpočet</t>
  </si>
  <si>
    <t>Rekapitulace stavby</t>
  </si>
  <si>
    <t>Tepelné čerpadlo</t>
  </si>
  <si>
    <t>Mříže pevné přivařené - demontáž, zmenšit o 50 mm a navařit na nové kotvy v ostění oken, včetně připojovacího a kotevního materiálu</t>
  </si>
  <si>
    <t>004</t>
  </si>
  <si>
    <t>Rozpočtová rezerva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</si>
</sst>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numFmt numFmtId="165" formatCode="0.00%;\-0.00%"/>
    <numFmt numFmtId="166" formatCode="dd\.mm\.yyyy"/>
    <numFmt numFmtId="167" formatCode="#,##0.00000;\-#,##0.00000"/>
    <numFmt numFmtId="168" formatCode="#,##0.000;\-#,##0.000"/>
  </numFmts>
  <fonts count="40" x14ac:knownFonts="1">
    <font>
      <sz val="8"/>
      <name val="Trebuchet MS"/>
      <charset val="238"/>
    </font>
    <font>
      <sz val="8"/>
      <color indexed="43"/>
      <name val="Trebuchet MS"/>
      <charset val="238"/>
    </font>
    <font>
      <sz val="8"/>
      <color indexed="48"/>
      <name val="Trebuchet MS"/>
      <charset val="238"/>
    </font>
    <font>
      <b/>
      <sz val="16"/>
      <name val="Trebuchet MS"/>
      <charset val="238"/>
    </font>
    <font>
      <b/>
      <sz val="12"/>
      <color indexed="55"/>
      <name val="Trebuchet MS"/>
      <charset val="238"/>
    </font>
    <font>
      <sz val="9"/>
      <color indexed="55"/>
      <name val="Trebuchet MS"/>
      <charset val="238"/>
    </font>
    <font>
      <sz val="9"/>
      <name val="Trebuchet MS"/>
      <charset val="238"/>
    </font>
    <font>
      <b/>
      <sz val="8"/>
      <color indexed="55"/>
      <name val="Trebuchet MS"/>
      <charset val="238"/>
    </font>
    <font>
      <b/>
      <sz val="12"/>
      <name val="Trebuchet MS"/>
      <charset val="238"/>
    </font>
    <font>
      <sz val="10"/>
      <color indexed="63"/>
      <name val="Trebuchet MS"/>
      <charset val="238"/>
    </font>
    <font>
      <sz val="10"/>
      <name val="Trebuchet MS"/>
      <charset val="238"/>
    </font>
    <font>
      <b/>
      <sz val="10"/>
      <name val="Trebuchet MS"/>
      <charset val="238"/>
    </font>
    <font>
      <sz val="8"/>
      <color indexed="55"/>
      <name val="Trebuchet MS"/>
      <charset val="238"/>
    </font>
    <font>
      <b/>
      <sz val="10"/>
      <color indexed="63"/>
      <name val="Trebuchet MS"/>
      <charset val="238"/>
    </font>
    <font>
      <sz val="10"/>
      <color indexed="55"/>
      <name val="Trebuchet MS"/>
      <charset val="238"/>
    </font>
    <font>
      <b/>
      <sz val="9"/>
      <name val="Trebuchet MS"/>
      <charset val="238"/>
    </font>
    <font>
      <sz val="12"/>
      <color indexed="55"/>
      <name val="Trebuchet MS"/>
      <charset val="238"/>
    </font>
    <font>
      <b/>
      <sz val="12"/>
      <color indexed="16"/>
      <name val="Trebuchet MS"/>
      <charset val="238"/>
    </font>
    <font>
      <sz val="12"/>
      <name val="Trebuchet MS"/>
      <charset val="238"/>
    </font>
    <font>
      <sz val="11"/>
      <name val="Trebuchet MS"/>
      <charset val="238"/>
    </font>
    <font>
      <b/>
      <sz val="11"/>
      <color indexed="56"/>
      <name val="Trebuchet MS"/>
      <charset val="238"/>
    </font>
    <font>
      <sz val="11"/>
      <color indexed="56"/>
      <name val="Trebuchet MS"/>
      <charset val="238"/>
    </font>
    <font>
      <sz val="11"/>
      <color indexed="55"/>
      <name val="Trebuchet MS"/>
      <charset val="238"/>
    </font>
    <font>
      <sz val="10"/>
      <color indexed="56"/>
      <name val="Trebuchet MS"/>
      <charset val="238"/>
    </font>
    <font>
      <sz val="12"/>
      <color indexed="56"/>
      <name val="Trebuchet MS"/>
      <charset val="238"/>
    </font>
    <font>
      <sz val="8"/>
      <color indexed="56"/>
      <name val="Trebuchet MS"/>
      <charset val="238"/>
    </font>
    <font>
      <sz val="8"/>
      <color indexed="16"/>
      <name val="Trebuchet MS"/>
      <charset val="238"/>
    </font>
    <font>
      <b/>
      <sz val="8"/>
      <name val="Trebuchet MS"/>
      <charset val="238"/>
    </font>
    <font>
      <sz val="8"/>
      <color indexed="20"/>
      <name val="Trebuchet MS"/>
      <charset val="238"/>
    </font>
    <font>
      <sz val="8"/>
      <color indexed="63"/>
      <name val="Trebuchet MS"/>
      <charset val="238"/>
    </font>
    <font>
      <sz val="8"/>
      <color indexed="10"/>
      <name val="Trebuchet MS"/>
      <charset val="238"/>
    </font>
    <font>
      <i/>
      <sz val="8"/>
      <color indexed="12"/>
      <name val="Trebuchet MS"/>
      <charset val="238"/>
    </font>
    <font>
      <i/>
      <sz val="7"/>
      <color indexed="55"/>
      <name val="Trebuchet MS"/>
      <charset val="238"/>
    </font>
    <font>
      <sz val="8"/>
      <color indexed="18"/>
      <name val="Trebuchet MS"/>
      <charset val="238"/>
    </font>
    <font>
      <sz val="10"/>
      <name val="Trebuchet MS"/>
      <family val="2"/>
      <charset val="238"/>
    </font>
    <font>
      <sz val="10"/>
      <color indexed="16"/>
      <name val="Trebuchet MS"/>
      <family val="2"/>
      <charset val="238"/>
    </font>
    <font>
      <u/>
      <sz val="8"/>
      <color theme="10"/>
      <name val="Trebuchet MS"/>
      <charset val="238"/>
    </font>
    <font>
      <sz val="18"/>
      <color theme="10"/>
      <name val="Wingdings 2"/>
      <family val="1"/>
      <charset val="2"/>
    </font>
    <font>
      <u/>
      <sz val="10"/>
      <color theme="10"/>
      <name val="Trebuchet MS"/>
      <family val="2"/>
      <charset val="238"/>
    </font>
    <font>
      <b/>
      <sz val="11"/>
      <color indexed="56"/>
      <name val="Trebuchet MS"/>
      <family val="2"/>
      <charset val="238"/>
    </font>
  </fonts>
  <fills count="6">
    <fill>
      <patternFill patternType="none"/>
    </fill>
    <fill>
      <patternFill patternType="gray125"/>
    </fill>
    <fill>
      <patternFill patternType="solid">
        <fgColor indexed="43"/>
      </patternFill>
    </fill>
    <fill>
      <patternFill patternType="solid">
        <fgColor indexed="26"/>
      </patternFill>
    </fill>
    <fill>
      <patternFill patternType="solid">
        <fgColor indexed="22"/>
      </patternFill>
    </fill>
    <fill>
      <patternFill patternType="solid">
        <fgColor theme="0" tint="-0.34998626667073579"/>
        <bgColor indexed="64"/>
      </patternFill>
    </fill>
  </fills>
  <borders count="26">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right/>
      <top style="hair">
        <color indexed="8"/>
      </top>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style="hair">
        <color indexed="55"/>
      </left>
      <right/>
      <top style="hair">
        <color indexed="55"/>
      </top>
      <bottom/>
      <diagonal/>
    </border>
    <border>
      <left/>
      <right/>
      <top style="hair">
        <color indexed="55"/>
      </top>
      <bottom/>
      <diagonal/>
    </border>
    <border>
      <left/>
      <right style="hair">
        <color indexed="55"/>
      </right>
      <top style="hair">
        <color indexed="55"/>
      </top>
      <bottom/>
      <diagonal/>
    </border>
    <border>
      <left style="hair">
        <color indexed="55"/>
      </left>
      <right/>
      <top/>
      <bottom/>
      <diagonal/>
    </border>
    <border>
      <left/>
      <right style="hair">
        <color indexed="55"/>
      </right>
      <top/>
      <bottom/>
      <diagonal/>
    </border>
    <border>
      <left style="hair">
        <color indexed="55"/>
      </left>
      <right/>
      <top/>
      <bottom style="hair">
        <color indexed="55"/>
      </bottom>
      <diagonal/>
    </border>
    <border>
      <left/>
      <right/>
      <top/>
      <bottom style="hair">
        <color indexed="55"/>
      </bottom>
      <diagonal/>
    </border>
    <border>
      <left/>
      <right style="hair">
        <color indexed="55"/>
      </right>
      <top/>
      <bottom style="hair">
        <color indexed="55"/>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style="hair">
        <color indexed="55"/>
      </right>
      <top style="hair">
        <color indexed="55"/>
      </top>
      <bottom style="hair">
        <color indexed="55"/>
      </bottom>
      <diagonal/>
    </border>
    <border>
      <left/>
      <right style="hair">
        <color indexed="8"/>
      </right>
      <top style="hair">
        <color indexed="8"/>
      </top>
      <bottom style="hair">
        <color indexed="8"/>
      </bottom>
      <diagonal/>
    </border>
  </borders>
  <cellStyleXfs count="2">
    <xf numFmtId="0" fontId="0" fillId="0" borderId="0" applyAlignment="0">
      <alignment vertical="top" wrapText="1"/>
      <protection locked="0"/>
    </xf>
    <xf numFmtId="0" fontId="36" fillId="0" borderId="0" applyNumberFormat="0" applyFill="0" applyBorder="0" applyAlignment="0" applyProtection="0">
      <alignment vertical="top" wrapText="1"/>
      <protection locked="0"/>
    </xf>
  </cellStyleXfs>
  <cellXfs count="245">
    <xf numFmtId="0" fontId="0" fillId="0" borderId="0" xfId="0" applyAlignment="1">
      <alignment vertical="top"/>
      <protection locked="0"/>
    </xf>
    <xf numFmtId="0" fontId="0" fillId="0" borderId="0" xfId="0" applyFont="1" applyAlignment="1">
      <alignment horizontal="left" vertical="top"/>
      <protection locked="0"/>
    </xf>
    <xf numFmtId="0" fontId="0" fillId="0" borderId="0" xfId="0" applyAlignment="1">
      <alignment horizontal="left" vertical="top"/>
      <protection locked="0"/>
    </xf>
    <xf numFmtId="0" fontId="0" fillId="2" borderId="0" xfId="0" applyFill="1" applyAlignment="1">
      <alignment horizontal="left" vertical="top"/>
      <protection locked="0"/>
    </xf>
    <xf numFmtId="0" fontId="1" fillId="2" borderId="0" xfId="0" applyFont="1" applyFill="1" applyAlignment="1">
      <alignment horizontal="left" vertical="center"/>
      <protection locked="0"/>
    </xf>
    <xf numFmtId="0" fontId="0" fillId="2" borderId="0" xfId="0" applyFont="1" applyFill="1" applyAlignment="1">
      <alignment horizontal="left" vertical="top"/>
      <protection locked="0"/>
    </xf>
    <xf numFmtId="0" fontId="0" fillId="0" borderId="0" xfId="0" applyFont="1" applyAlignment="1">
      <alignment horizontal="left" vertical="center"/>
      <protection locked="0"/>
    </xf>
    <xf numFmtId="0" fontId="0" fillId="0" borderId="1" xfId="0" applyBorder="1" applyAlignment="1">
      <alignment horizontal="left" vertical="top"/>
      <protection locked="0"/>
    </xf>
    <xf numFmtId="0" fontId="0" fillId="0" borderId="2" xfId="0" applyBorder="1" applyAlignment="1">
      <alignment horizontal="left" vertical="top"/>
      <protection locked="0"/>
    </xf>
    <xf numFmtId="0" fontId="0" fillId="0" borderId="3" xfId="0" applyBorder="1" applyAlignment="1">
      <alignment horizontal="left" vertical="top"/>
      <protection locked="0"/>
    </xf>
    <xf numFmtId="0" fontId="0" fillId="0" borderId="4" xfId="0" applyBorder="1" applyAlignment="1">
      <alignment horizontal="left" vertical="top"/>
      <protection locked="0"/>
    </xf>
    <xf numFmtId="0" fontId="0" fillId="0" borderId="5" xfId="0" applyBorder="1" applyAlignment="1">
      <alignment horizontal="left" vertical="top"/>
      <protection locked="0"/>
    </xf>
    <xf numFmtId="0" fontId="2" fillId="0" borderId="0" xfId="0" applyFont="1" applyAlignment="1">
      <alignment horizontal="left" vertical="center"/>
      <protection locked="0"/>
    </xf>
    <xf numFmtId="0" fontId="4" fillId="0" borderId="0" xfId="0" applyFont="1" applyAlignment="1">
      <alignment horizontal="left" vertical="center"/>
      <protection locked="0"/>
    </xf>
    <xf numFmtId="0" fontId="5" fillId="0" borderId="0" xfId="0" applyFont="1" applyAlignment="1">
      <alignment horizontal="left" vertical="top"/>
      <protection locked="0"/>
    </xf>
    <xf numFmtId="0" fontId="6" fillId="0" borderId="0" xfId="0" applyFont="1" applyAlignment="1">
      <alignment horizontal="left" vertical="center"/>
      <protection locked="0"/>
    </xf>
    <xf numFmtId="0" fontId="8" fillId="0" borderId="0" xfId="0" applyFont="1" applyAlignment="1">
      <alignment horizontal="left" vertical="top"/>
      <protection locked="0"/>
    </xf>
    <xf numFmtId="0" fontId="5" fillId="0" borderId="0" xfId="0" applyFont="1" applyAlignment="1">
      <alignment horizontal="left" vertical="center"/>
      <protection locked="0"/>
    </xf>
    <xf numFmtId="0" fontId="6" fillId="3" borderId="0" xfId="0" applyFont="1" applyFill="1" applyAlignment="1">
      <alignment horizontal="left" vertical="center"/>
      <protection locked="0"/>
    </xf>
    <xf numFmtId="49" fontId="6" fillId="3" borderId="0" xfId="0" applyNumberFormat="1" applyFont="1" applyFill="1" applyAlignment="1">
      <alignment horizontal="left" vertical="top"/>
      <protection locked="0"/>
    </xf>
    <xf numFmtId="0" fontId="0" fillId="0" borderId="6" xfId="0" applyBorder="1" applyAlignment="1">
      <alignment horizontal="left" vertical="top"/>
      <protection locked="0"/>
    </xf>
    <xf numFmtId="0" fontId="9" fillId="0" borderId="0" xfId="0" applyFont="1" applyAlignment="1">
      <alignment horizontal="left" vertical="center"/>
      <protection locked="0"/>
    </xf>
    <xf numFmtId="0" fontId="0" fillId="0" borderId="4" xfId="0" applyBorder="1" applyAlignment="1">
      <alignment horizontal="left" vertical="center"/>
      <protection locked="0"/>
    </xf>
    <xf numFmtId="0" fontId="0" fillId="0" borderId="5" xfId="0" applyBorder="1" applyAlignment="1">
      <alignment horizontal="left" vertical="center"/>
      <protection locked="0"/>
    </xf>
    <xf numFmtId="0" fontId="11" fillId="0" borderId="7" xfId="0" applyFont="1" applyBorder="1" applyAlignment="1">
      <alignment horizontal="left" vertical="center"/>
      <protection locked="0"/>
    </xf>
    <xf numFmtId="0" fontId="0" fillId="0" borderId="7" xfId="0" applyBorder="1" applyAlignment="1">
      <alignment horizontal="left" vertical="center"/>
      <protection locked="0"/>
    </xf>
    <xf numFmtId="0" fontId="12" fillId="0" borderId="4" xfId="0" applyFont="1" applyBorder="1" applyAlignment="1">
      <alignment horizontal="left" vertical="center"/>
      <protection locked="0"/>
    </xf>
    <xf numFmtId="0" fontId="12" fillId="0" borderId="0" xfId="0" applyFont="1" applyAlignment="1">
      <alignment horizontal="left" vertical="center"/>
      <protection locked="0"/>
    </xf>
    <xf numFmtId="165" fontId="12" fillId="0" borderId="0" xfId="0" applyNumberFormat="1" applyFont="1" applyAlignment="1">
      <alignment horizontal="right" vertical="center"/>
      <protection locked="0"/>
    </xf>
    <xf numFmtId="0" fontId="12" fillId="0" borderId="0" xfId="0" applyFont="1" applyAlignment="1">
      <alignment horizontal="center" vertical="center"/>
      <protection locked="0"/>
    </xf>
    <xf numFmtId="0" fontId="12" fillId="0" borderId="5" xfId="0" applyFont="1" applyBorder="1" applyAlignment="1">
      <alignment horizontal="left" vertical="center"/>
      <protection locked="0"/>
    </xf>
    <xf numFmtId="0" fontId="0" fillId="4" borderId="0" xfId="0" applyFill="1" applyAlignment="1">
      <alignment horizontal="left" vertical="center"/>
      <protection locked="0"/>
    </xf>
    <xf numFmtId="0" fontId="8" fillId="4" borderId="8" xfId="0" applyFont="1" applyFill="1" applyBorder="1" applyAlignment="1">
      <alignment horizontal="left" vertical="center"/>
      <protection locked="0"/>
    </xf>
    <xf numFmtId="0" fontId="0" fillId="4" borderId="9" xfId="0" applyFill="1" applyBorder="1" applyAlignment="1">
      <alignment horizontal="left" vertical="center"/>
      <protection locked="0"/>
    </xf>
    <xf numFmtId="0" fontId="8" fillId="4" borderId="9" xfId="0" applyFont="1" applyFill="1" applyBorder="1" applyAlignment="1">
      <alignment horizontal="center" vertical="center"/>
      <protection locked="0"/>
    </xf>
    <xf numFmtId="0" fontId="13" fillId="0" borderId="10" xfId="0" applyFont="1" applyBorder="1" applyAlignment="1">
      <alignment horizontal="left" vertical="center"/>
      <protection locked="0"/>
    </xf>
    <xf numFmtId="0" fontId="0" fillId="0" borderId="11" xfId="0" applyBorder="1" applyAlignment="1">
      <alignment horizontal="left" vertical="center"/>
      <protection locked="0"/>
    </xf>
    <xf numFmtId="0" fontId="0" fillId="0" borderId="12" xfId="0" applyBorder="1" applyAlignment="1">
      <alignment horizontal="left" vertical="center"/>
      <protection locked="0"/>
    </xf>
    <xf numFmtId="0" fontId="0" fillId="0" borderId="13" xfId="0" applyBorder="1" applyAlignment="1">
      <alignment horizontal="left" vertical="top"/>
      <protection locked="0"/>
    </xf>
    <xf numFmtId="0" fontId="0" fillId="0" borderId="14" xfId="0" applyBorder="1" applyAlignment="1">
      <alignment horizontal="left" vertical="top"/>
      <protection locked="0"/>
    </xf>
    <xf numFmtId="0" fontId="14" fillId="0" borderId="15" xfId="0" applyFont="1" applyBorder="1" applyAlignment="1">
      <alignment horizontal="left" vertical="center"/>
      <protection locked="0"/>
    </xf>
    <xf numFmtId="0" fontId="0" fillId="0" borderId="16" xfId="0" applyBorder="1" applyAlignment="1">
      <alignment horizontal="left" vertical="center"/>
      <protection locked="0"/>
    </xf>
    <xf numFmtId="0" fontId="14" fillId="0" borderId="16" xfId="0" applyFont="1" applyBorder="1" applyAlignment="1">
      <alignment horizontal="left" vertical="center"/>
      <protection locked="0"/>
    </xf>
    <xf numFmtId="0" fontId="0" fillId="0" borderId="17" xfId="0" applyBorder="1" applyAlignment="1">
      <alignment horizontal="left" vertical="center"/>
      <protection locked="0"/>
    </xf>
    <xf numFmtId="0" fontId="0" fillId="0" borderId="18" xfId="0" applyBorder="1" applyAlignment="1">
      <alignment horizontal="left" vertical="center"/>
      <protection locked="0"/>
    </xf>
    <xf numFmtId="0" fontId="0" fillId="0" borderId="19" xfId="0" applyBorder="1" applyAlignment="1">
      <alignment horizontal="left" vertical="center"/>
      <protection locked="0"/>
    </xf>
    <xf numFmtId="0" fontId="0" fillId="0" borderId="20" xfId="0" applyBorder="1" applyAlignment="1">
      <alignment horizontal="left" vertical="center"/>
      <protection locked="0"/>
    </xf>
    <xf numFmtId="0" fontId="0" fillId="0" borderId="1" xfId="0" applyBorder="1" applyAlignment="1">
      <alignment horizontal="left" vertical="center"/>
      <protection locked="0"/>
    </xf>
    <xf numFmtId="0" fontId="0" fillId="0" borderId="2" xfId="0" applyBorder="1" applyAlignment="1">
      <alignment horizontal="left" vertical="center"/>
      <protection locked="0"/>
    </xf>
    <xf numFmtId="0" fontId="0" fillId="0" borderId="3" xfId="0" applyBorder="1" applyAlignment="1">
      <alignment horizontal="left" vertical="center"/>
      <protection locked="0"/>
    </xf>
    <xf numFmtId="0" fontId="6" fillId="0" borderId="4" xfId="0" applyFont="1" applyBorder="1" applyAlignment="1">
      <alignment horizontal="left" vertical="center"/>
      <protection locked="0"/>
    </xf>
    <xf numFmtId="0" fontId="6" fillId="0" borderId="5" xfId="0" applyFont="1" applyBorder="1" applyAlignment="1">
      <alignment horizontal="left" vertical="center"/>
      <protection locked="0"/>
    </xf>
    <xf numFmtId="0" fontId="8" fillId="0" borderId="0" xfId="0" applyFont="1" applyAlignment="1">
      <alignment horizontal="left" vertical="center"/>
      <protection locked="0"/>
    </xf>
    <xf numFmtId="0" fontId="8" fillId="0" borderId="4" xfId="0" applyFont="1" applyBorder="1" applyAlignment="1">
      <alignment horizontal="left" vertical="center"/>
      <protection locked="0"/>
    </xf>
    <xf numFmtId="0" fontId="8" fillId="0" borderId="5" xfId="0" applyFont="1" applyBorder="1" applyAlignment="1">
      <alignment horizontal="left" vertical="center"/>
      <protection locked="0"/>
    </xf>
    <xf numFmtId="0" fontId="15" fillId="0" borderId="0" xfId="0" applyFont="1" applyAlignment="1">
      <alignment horizontal="left" vertical="center"/>
      <protection locked="0"/>
    </xf>
    <xf numFmtId="166" fontId="6" fillId="0" borderId="0" xfId="0" applyNumberFormat="1" applyFont="1" applyAlignment="1">
      <alignment horizontal="left" vertical="top"/>
      <protection locked="0"/>
    </xf>
    <xf numFmtId="0" fontId="0" fillId="0" borderId="13" xfId="0" applyBorder="1" applyAlignment="1">
      <alignment horizontal="left" vertical="center"/>
      <protection locked="0"/>
    </xf>
    <xf numFmtId="0" fontId="0" fillId="0" borderId="14" xfId="0" applyBorder="1" applyAlignment="1">
      <alignment horizontal="left" vertical="center"/>
      <protection locked="0"/>
    </xf>
    <xf numFmtId="0" fontId="5" fillId="0" borderId="21" xfId="0" applyFont="1" applyBorder="1" applyAlignment="1">
      <alignment horizontal="center" vertical="center" wrapText="1"/>
      <protection locked="0"/>
    </xf>
    <xf numFmtId="0" fontId="5" fillId="0" borderId="22" xfId="0" applyFont="1" applyBorder="1" applyAlignment="1">
      <alignment horizontal="center" vertical="center" wrapText="1"/>
      <protection locked="0"/>
    </xf>
    <xf numFmtId="0" fontId="5" fillId="0" borderId="23" xfId="0" applyFont="1" applyBorder="1" applyAlignment="1">
      <alignment horizontal="center" vertical="center" wrapText="1"/>
      <protection locked="0"/>
    </xf>
    <xf numFmtId="0" fontId="0" fillId="0" borderId="0" xfId="0" applyAlignment="1">
      <alignment horizontal="left" vertical="center"/>
      <protection locked="0"/>
    </xf>
    <xf numFmtId="0" fontId="0" fillId="0" borderId="10" xfId="0" applyBorder="1" applyAlignment="1">
      <alignment horizontal="left" vertical="center"/>
      <protection locked="0"/>
    </xf>
    <xf numFmtId="0" fontId="17" fillId="0" borderId="0" xfId="0" applyFont="1" applyAlignment="1">
      <alignment horizontal="left" vertical="center"/>
      <protection locked="0"/>
    </xf>
    <xf numFmtId="164" fontId="16" fillId="0" borderId="13" xfId="0" applyNumberFormat="1" applyFont="1" applyBorder="1" applyAlignment="1">
      <alignment horizontal="right" vertical="center"/>
      <protection locked="0"/>
    </xf>
    <xf numFmtId="164" fontId="16" fillId="0" borderId="0" xfId="0" applyNumberFormat="1" applyFont="1" applyAlignment="1">
      <alignment horizontal="right" vertical="center"/>
      <protection locked="0"/>
    </xf>
    <xf numFmtId="167" fontId="16" fillId="0" borderId="0" xfId="0" applyNumberFormat="1" applyFont="1" applyAlignment="1">
      <alignment horizontal="right" vertical="center"/>
      <protection locked="0"/>
    </xf>
    <xf numFmtId="164" fontId="16" fillId="0" borderId="14" xfId="0" applyNumberFormat="1" applyFont="1" applyBorder="1" applyAlignment="1">
      <alignment horizontal="right" vertical="center"/>
      <protection locked="0"/>
    </xf>
    <xf numFmtId="0" fontId="18" fillId="0" borderId="0" xfId="0" applyFont="1" applyAlignment="1">
      <alignment horizontal="left" vertical="center"/>
      <protection locked="0"/>
    </xf>
    <xf numFmtId="0" fontId="19" fillId="0" borderId="0" xfId="0" applyFont="1" applyAlignment="1">
      <alignment horizontal="left" vertical="center"/>
      <protection locked="0"/>
    </xf>
    <xf numFmtId="0" fontId="19" fillId="0" borderId="4" xfId="0" applyFont="1" applyBorder="1" applyAlignment="1">
      <alignment horizontal="left" vertical="center"/>
      <protection locked="0"/>
    </xf>
    <xf numFmtId="0" fontId="20" fillId="0" borderId="0" xfId="0" applyFont="1" applyAlignment="1">
      <alignment horizontal="left" vertical="center"/>
      <protection locked="0"/>
    </xf>
    <xf numFmtId="0" fontId="19" fillId="0" borderId="5" xfId="0" applyFont="1" applyBorder="1" applyAlignment="1">
      <alignment horizontal="left" vertical="center"/>
      <protection locked="0"/>
    </xf>
    <xf numFmtId="164" fontId="22" fillId="0" borderId="13" xfId="0" applyNumberFormat="1" applyFont="1" applyBorder="1" applyAlignment="1">
      <alignment horizontal="right" vertical="center"/>
      <protection locked="0"/>
    </xf>
    <xf numFmtId="164" fontId="22" fillId="0" borderId="0" xfId="0" applyNumberFormat="1" applyFont="1" applyAlignment="1">
      <alignment horizontal="right" vertical="center"/>
      <protection locked="0"/>
    </xf>
    <xf numFmtId="167" fontId="22" fillId="0" borderId="0" xfId="0" applyNumberFormat="1" applyFont="1" applyAlignment="1">
      <alignment horizontal="right" vertical="center"/>
      <protection locked="0"/>
    </xf>
    <xf numFmtId="164" fontId="22" fillId="0" borderId="14" xfId="0" applyNumberFormat="1" applyFont="1" applyBorder="1" applyAlignment="1">
      <alignment horizontal="right" vertical="center"/>
      <protection locked="0"/>
    </xf>
    <xf numFmtId="164" fontId="22" fillId="0" borderId="15" xfId="0" applyNumberFormat="1" applyFont="1" applyBorder="1" applyAlignment="1">
      <alignment horizontal="right" vertical="center"/>
      <protection locked="0"/>
    </xf>
    <xf numFmtId="164" fontId="22" fillId="0" borderId="16" xfId="0" applyNumberFormat="1" applyFont="1" applyBorder="1" applyAlignment="1">
      <alignment horizontal="right" vertical="center"/>
      <protection locked="0"/>
    </xf>
    <xf numFmtId="167" fontId="22" fillId="0" borderId="16" xfId="0" applyNumberFormat="1" applyFont="1" applyBorder="1" applyAlignment="1">
      <alignment horizontal="right" vertical="center"/>
      <protection locked="0"/>
    </xf>
    <xf numFmtId="164" fontId="22" fillId="0" borderId="17" xfId="0" applyNumberFormat="1" applyFont="1" applyBorder="1" applyAlignment="1">
      <alignment horizontal="right" vertical="center"/>
      <protection locked="0"/>
    </xf>
    <xf numFmtId="0" fontId="23" fillId="0" borderId="0" xfId="0" applyFont="1" applyAlignment="1">
      <alignment horizontal="left" vertical="center"/>
      <protection locked="0"/>
    </xf>
    <xf numFmtId="164" fontId="0" fillId="0" borderId="0" xfId="0" applyNumberFormat="1" applyFont="1" applyAlignment="1">
      <alignment horizontal="right" vertical="center"/>
      <protection locked="0"/>
    </xf>
    <xf numFmtId="0" fontId="17" fillId="4" borderId="0" xfId="0" applyFont="1" applyFill="1" applyAlignment="1">
      <alignment horizontal="left" vertical="center"/>
      <protection locked="0"/>
    </xf>
    <xf numFmtId="0" fontId="10" fillId="0" borderId="0" xfId="0" applyFont="1" applyAlignment="1">
      <alignment horizontal="left" vertical="center"/>
      <protection locked="0"/>
    </xf>
    <xf numFmtId="0" fontId="11" fillId="0" borderId="0" xfId="0" applyFont="1" applyAlignment="1">
      <alignment horizontal="left" vertical="center"/>
      <protection locked="0"/>
    </xf>
    <xf numFmtId="0" fontId="12" fillId="0" borderId="0" xfId="0" applyFont="1" applyAlignment="1">
      <alignment horizontal="right" vertical="center"/>
      <protection locked="0"/>
    </xf>
    <xf numFmtId="0" fontId="8" fillId="4" borderId="9" xfId="0" applyFont="1" applyFill="1" applyBorder="1" applyAlignment="1">
      <alignment horizontal="right" vertical="center"/>
      <protection locked="0"/>
    </xf>
    <xf numFmtId="0" fontId="24" fillId="0" borderId="4" xfId="0" applyFont="1" applyBorder="1" applyAlignment="1">
      <alignment horizontal="left" vertical="center"/>
      <protection locked="0"/>
    </xf>
    <xf numFmtId="0" fontId="24" fillId="0" borderId="0" xfId="0" applyFont="1" applyAlignment="1">
      <alignment horizontal="left" vertical="center"/>
      <protection locked="0"/>
    </xf>
    <xf numFmtId="0" fontId="24" fillId="0" borderId="5" xfId="0" applyFont="1" applyBorder="1" applyAlignment="1">
      <alignment horizontal="left" vertical="center"/>
      <protection locked="0"/>
    </xf>
    <xf numFmtId="0" fontId="23" fillId="0" borderId="4" xfId="0" applyFont="1" applyBorder="1" applyAlignment="1">
      <alignment horizontal="left" vertical="center"/>
      <protection locked="0"/>
    </xf>
    <xf numFmtId="0" fontId="23" fillId="0" borderId="5" xfId="0" applyFont="1" applyBorder="1" applyAlignment="1">
      <alignment horizontal="left" vertical="center"/>
      <protection locked="0"/>
    </xf>
    <xf numFmtId="0" fontId="0" fillId="0" borderId="24" xfId="0" applyBorder="1" applyAlignment="1">
      <alignment horizontal="left" vertical="center"/>
      <protection locked="0"/>
    </xf>
    <xf numFmtId="0" fontId="5" fillId="0" borderId="24" xfId="0" applyFont="1" applyBorder="1" applyAlignment="1">
      <alignment horizontal="center" vertical="center"/>
      <protection locked="0"/>
    </xf>
    <xf numFmtId="0" fontId="0" fillId="0" borderId="0" xfId="0" applyFont="1" applyAlignment="1">
      <alignment horizontal="center" vertical="center" wrapText="1"/>
      <protection locked="0"/>
    </xf>
    <xf numFmtId="0" fontId="0" fillId="0" borderId="4" xfId="0" applyBorder="1" applyAlignment="1">
      <alignment horizontal="center" vertical="center" wrapText="1"/>
      <protection locked="0"/>
    </xf>
    <xf numFmtId="0" fontId="6" fillId="4" borderId="21" xfId="0" applyFont="1" applyFill="1" applyBorder="1" applyAlignment="1">
      <alignment horizontal="center" vertical="center" wrapText="1"/>
      <protection locked="0"/>
    </xf>
    <xf numFmtId="0" fontId="6" fillId="4" borderId="22" xfId="0" applyFont="1" applyFill="1" applyBorder="1" applyAlignment="1">
      <alignment horizontal="center" vertical="center" wrapText="1"/>
      <protection locked="0"/>
    </xf>
    <xf numFmtId="0" fontId="0" fillId="0" borderId="5" xfId="0" applyBorder="1" applyAlignment="1">
      <alignment horizontal="center" vertical="center" wrapText="1"/>
      <protection locked="0"/>
    </xf>
    <xf numFmtId="167" fontId="26" fillId="0" borderId="11" xfId="0" applyNumberFormat="1" applyFont="1" applyBorder="1" applyAlignment="1">
      <alignment horizontal="right"/>
      <protection locked="0"/>
    </xf>
    <xf numFmtId="167" fontId="26" fillId="0" borderId="12" xfId="0" applyNumberFormat="1" applyFont="1" applyBorder="1" applyAlignment="1">
      <alignment horizontal="right"/>
      <protection locked="0"/>
    </xf>
    <xf numFmtId="164" fontId="27" fillId="0" borderId="0" xfId="0" applyNumberFormat="1" applyFont="1" applyAlignment="1">
      <alignment horizontal="right" vertical="center"/>
      <protection locked="0"/>
    </xf>
    <xf numFmtId="0" fontId="0" fillId="0" borderId="0" xfId="0" applyFont="1" applyAlignment="1">
      <alignment horizontal="left"/>
      <protection locked="0"/>
    </xf>
    <xf numFmtId="0" fontId="25" fillId="0" borderId="4" xfId="0" applyFont="1" applyBorder="1" applyAlignment="1">
      <alignment horizontal="left"/>
      <protection locked="0"/>
    </xf>
    <xf numFmtId="0" fontId="24" fillId="0" borderId="0" xfId="0" applyFont="1" applyAlignment="1">
      <alignment horizontal="left"/>
      <protection locked="0"/>
    </xf>
    <xf numFmtId="0" fontId="25" fillId="0" borderId="0" xfId="0" applyFont="1" applyAlignment="1">
      <alignment horizontal="left"/>
      <protection locked="0"/>
    </xf>
    <xf numFmtId="0" fontId="25" fillId="0" borderId="5" xfId="0" applyFont="1" applyBorder="1" applyAlignment="1">
      <alignment horizontal="left"/>
      <protection locked="0"/>
    </xf>
    <xf numFmtId="0" fontId="25" fillId="0" borderId="13" xfId="0" applyFont="1" applyBorder="1" applyAlignment="1">
      <alignment horizontal="left"/>
      <protection locked="0"/>
    </xf>
    <xf numFmtId="167" fontId="25" fillId="0" borderId="0" xfId="0" applyNumberFormat="1" applyFont="1" applyAlignment="1">
      <alignment horizontal="right"/>
      <protection locked="0"/>
    </xf>
    <xf numFmtId="167" fontId="25" fillId="0" borderId="14" xfId="0" applyNumberFormat="1" applyFont="1" applyBorder="1" applyAlignment="1">
      <alignment horizontal="right"/>
      <protection locked="0"/>
    </xf>
    <xf numFmtId="164" fontId="25" fillId="0" borderId="0" xfId="0" applyNumberFormat="1" applyFont="1" applyAlignment="1">
      <alignment horizontal="right" vertical="center"/>
      <protection locked="0"/>
    </xf>
    <xf numFmtId="0" fontId="23" fillId="0" borderId="0" xfId="0" applyFont="1" applyAlignment="1">
      <alignment horizontal="left"/>
      <protection locked="0"/>
    </xf>
    <xf numFmtId="0" fontId="0" fillId="0" borderId="24" xfId="0" applyFont="1" applyBorder="1" applyAlignment="1">
      <alignment horizontal="center" vertical="center"/>
      <protection locked="0"/>
    </xf>
    <xf numFmtId="49" fontId="0" fillId="0" borderId="24" xfId="0" applyNumberFormat="1" applyFont="1" applyBorder="1" applyAlignment="1">
      <alignment horizontal="left" vertical="center" wrapText="1"/>
      <protection locked="0"/>
    </xf>
    <xf numFmtId="0" fontId="0" fillId="0" borderId="24" xfId="0" applyFont="1" applyBorder="1" applyAlignment="1">
      <alignment horizontal="center" vertical="center" wrapText="1"/>
      <protection locked="0"/>
    </xf>
    <xf numFmtId="168" fontId="0" fillId="0" borderId="24" xfId="0" applyNumberFormat="1" applyFont="1" applyBorder="1" applyAlignment="1">
      <alignment horizontal="right" vertical="center"/>
      <protection locked="0"/>
    </xf>
    <xf numFmtId="0" fontId="12" fillId="3" borderId="24" xfId="0" applyFont="1" applyFill="1" applyBorder="1" applyAlignment="1">
      <alignment horizontal="left" vertical="center"/>
      <protection locked="0"/>
    </xf>
    <xf numFmtId="167" fontId="12" fillId="0" borderId="0" xfId="0" applyNumberFormat="1" applyFont="1" applyAlignment="1">
      <alignment horizontal="right" vertical="center"/>
      <protection locked="0"/>
    </xf>
    <xf numFmtId="167" fontId="12" fillId="0" borderId="14" xfId="0" applyNumberFormat="1" applyFont="1" applyBorder="1" applyAlignment="1">
      <alignment horizontal="right" vertical="center"/>
      <protection locked="0"/>
    </xf>
    <xf numFmtId="0" fontId="28" fillId="0" borderId="4" xfId="0" applyFont="1" applyBorder="1" applyAlignment="1">
      <alignment horizontal="left" vertical="center"/>
      <protection locked="0"/>
    </xf>
    <xf numFmtId="0" fontId="28" fillId="0" borderId="0" xfId="0" applyFont="1" applyAlignment="1">
      <alignment horizontal="left" vertical="center"/>
      <protection locked="0"/>
    </xf>
    <xf numFmtId="0" fontId="28" fillId="0" borderId="5" xfId="0" applyFont="1" applyBorder="1" applyAlignment="1">
      <alignment horizontal="left" vertical="center"/>
      <protection locked="0"/>
    </xf>
    <xf numFmtId="0" fontId="28" fillId="0" borderId="13" xfId="0" applyFont="1" applyBorder="1" applyAlignment="1">
      <alignment horizontal="left" vertical="center"/>
      <protection locked="0"/>
    </xf>
    <xf numFmtId="0" fontId="28" fillId="0" borderId="14" xfId="0" applyFont="1" applyBorder="1" applyAlignment="1">
      <alignment horizontal="left" vertical="center"/>
      <protection locked="0"/>
    </xf>
    <xf numFmtId="0" fontId="29" fillId="0" borderId="4" xfId="0" applyFont="1" applyBorder="1" applyAlignment="1">
      <alignment horizontal="left" vertical="center"/>
      <protection locked="0"/>
    </xf>
    <xf numFmtId="0" fontId="29" fillId="0" borderId="0" xfId="0" applyFont="1" applyAlignment="1">
      <alignment horizontal="left" vertical="center"/>
      <protection locked="0"/>
    </xf>
    <xf numFmtId="168" fontId="29" fillId="0" borderId="0" xfId="0" applyNumberFormat="1" applyFont="1" applyAlignment="1">
      <alignment horizontal="right" vertical="center"/>
      <protection locked="0"/>
    </xf>
    <xf numFmtId="0" fontId="29" fillId="0" borderId="5" xfId="0" applyFont="1" applyBorder="1" applyAlignment="1">
      <alignment horizontal="left" vertical="center"/>
      <protection locked="0"/>
    </xf>
    <xf numFmtId="0" fontId="29" fillId="0" borderId="13" xfId="0" applyFont="1" applyBorder="1" applyAlignment="1">
      <alignment horizontal="left" vertical="center"/>
      <protection locked="0"/>
    </xf>
    <xf numFmtId="0" fontId="29" fillId="0" borderId="14" xfId="0" applyFont="1" applyBorder="1" applyAlignment="1">
      <alignment horizontal="left" vertical="center"/>
      <protection locked="0"/>
    </xf>
    <xf numFmtId="0" fontId="30" fillId="0" borderId="4" xfId="0" applyFont="1" applyBorder="1" applyAlignment="1">
      <alignment horizontal="left" vertical="center"/>
      <protection locked="0"/>
    </xf>
    <xf numFmtId="0" fontId="30" fillId="0" borderId="0" xfId="0" applyFont="1" applyAlignment="1">
      <alignment horizontal="left" vertical="center"/>
      <protection locked="0"/>
    </xf>
    <xf numFmtId="168" fontId="30" fillId="0" borderId="0" xfId="0" applyNumberFormat="1" applyFont="1" applyAlignment="1">
      <alignment horizontal="right" vertical="center"/>
      <protection locked="0"/>
    </xf>
    <xf numFmtId="0" fontId="30" fillId="0" borderId="5" xfId="0" applyFont="1" applyBorder="1" applyAlignment="1">
      <alignment horizontal="left" vertical="center"/>
      <protection locked="0"/>
    </xf>
    <xf numFmtId="0" fontId="30" fillId="0" borderId="13" xfId="0" applyFont="1" applyBorder="1" applyAlignment="1">
      <alignment horizontal="left" vertical="center"/>
      <protection locked="0"/>
    </xf>
    <xf numFmtId="0" fontId="30" fillId="0" borderId="14" xfId="0" applyFont="1" applyBorder="1" applyAlignment="1">
      <alignment horizontal="left" vertical="center"/>
      <protection locked="0"/>
    </xf>
    <xf numFmtId="0" fontId="31" fillId="0" borderId="24" xfId="0" applyFont="1" applyBorder="1" applyAlignment="1">
      <alignment horizontal="center" vertical="center"/>
      <protection locked="0"/>
    </xf>
    <xf numFmtId="49" fontId="31" fillId="0" borderId="24" xfId="0" applyNumberFormat="1" applyFont="1" applyBorder="1" applyAlignment="1">
      <alignment horizontal="left" vertical="center" wrapText="1"/>
      <protection locked="0"/>
    </xf>
    <xf numFmtId="0" fontId="31" fillId="0" borderId="24" xfId="0" applyFont="1" applyBorder="1" applyAlignment="1">
      <alignment horizontal="center" vertical="center" wrapText="1"/>
      <protection locked="0"/>
    </xf>
    <xf numFmtId="168" fontId="31" fillId="0" borderId="24" xfId="0" applyNumberFormat="1" applyFont="1" applyBorder="1" applyAlignment="1">
      <alignment horizontal="right" vertical="center"/>
      <protection locked="0"/>
    </xf>
    <xf numFmtId="0" fontId="33" fillId="0" borderId="4" xfId="0" applyFont="1" applyBorder="1" applyAlignment="1">
      <alignment horizontal="left" vertical="center"/>
      <protection locked="0"/>
    </xf>
    <xf numFmtId="0" fontId="33" fillId="0" borderId="0" xfId="0" applyFont="1" applyAlignment="1">
      <alignment horizontal="left" vertical="center"/>
      <protection locked="0"/>
    </xf>
    <xf numFmtId="168" fontId="33" fillId="0" borderId="0" xfId="0" applyNumberFormat="1" applyFont="1" applyAlignment="1">
      <alignment horizontal="right" vertical="center"/>
      <protection locked="0"/>
    </xf>
    <xf numFmtId="0" fontId="33" fillId="0" borderId="5" xfId="0" applyFont="1" applyBorder="1" applyAlignment="1">
      <alignment horizontal="left" vertical="center"/>
      <protection locked="0"/>
    </xf>
    <xf numFmtId="0" fontId="33" fillId="0" borderId="13" xfId="0" applyFont="1" applyBorder="1" applyAlignment="1">
      <alignment horizontal="left" vertical="center"/>
      <protection locked="0"/>
    </xf>
    <xf numFmtId="0" fontId="33" fillId="0" borderId="14" xfId="0" applyFont="1" applyBorder="1" applyAlignment="1">
      <alignment horizontal="left" vertical="center"/>
      <protection locked="0"/>
    </xf>
    <xf numFmtId="0" fontId="0" fillId="0" borderId="15" xfId="0" applyBorder="1" applyAlignment="1">
      <alignment horizontal="left" vertical="center"/>
      <protection locked="0"/>
    </xf>
    <xf numFmtId="0" fontId="37" fillId="0" borderId="0" xfId="1" applyFont="1" applyAlignment="1">
      <alignment horizontal="center" vertical="center"/>
      <protection locked="0"/>
    </xf>
    <xf numFmtId="0" fontId="1" fillId="2" borderId="0" xfId="0" applyFont="1" applyFill="1" applyAlignment="1" applyProtection="1">
      <alignment horizontal="left" vertical="center"/>
    </xf>
    <xf numFmtId="0" fontId="34" fillId="2" borderId="0" xfId="0" applyFont="1" applyFill="1" applyAlignment="1" applyProtection="1">
      <alignment horizontal="left" vertical="center"/>
    </xf>
    <xf numFmtId="0" fontId="35" fillId="2" borderId="0" xfId="0" applyFont="1" applyFill="1" applyAlignment="1" applyProtection="1">
      <alignment horizontal="left" vertical="center"/>
    </xf>
    <xf numFmtId="0" fontId="38" fillId="2" borderId="0" xfId="1" applyFont="1" applyFill="1" applyAlignment="1" applyProtection="1">
      <alignment horizontal="left" vertical="center"/>
    </xf>
    <xf numFmtId="0" fontId="0" fillId="2" borderId="0" xfId="0" applyFont="1" applyFill="1" applyAlignment="1" applyProtection="1">
      <alignment horizontal="left" vertical="top"/>
    </xf>
    <xf numFmtId="0" fontId="0" fillId="0" borderId="0" xfId="0" applyFont="1" applyAlignment="1">
      <alignment horizontal="left" vertical="center"/>
      <protection locked="0"/>
    </xf>
    <xf numFmtId="0" fontId="20" fillId="0" borderId="0" xfId="0" applyFont="1" applyAlignment="1">
      <alignment horizontal="left" vertical="center"/>
      <protection locked="0"/>
    </xf>
    <xf numFmtId="0" fontId="0" fillId="5" borderId="24" xfId="0" applyFont="1" applyFill="1" applyBorder="1" applyAlignment="1">
      <alignment horizontal="center" vertical="center"/>
      <protection locked="0"/>
    </xf>
    <xf numFmtId="49" fontId="0" fillId="5" borderId="24" xfId="0" applyNumberFormat="1" applyFont="1" applyFill="1" applyBorder="1" applyAlignment="1">
      <alignment horizontal="left" vertical="center" wrapText="1"/>
      <protection locked="0"/>
    </xf>
    <xf numFmtId="0" fontId="0" fillId="5" borderId="24" xfId="0" applyFont="1" applyFill="1" applyBorder="1" applyAlignment="1">
      <alignment horizontal="center" vertical="center" wrapText="1"/>
      <protection locked="0"/>
    </xf>
    <xf numFmtId="168" fontId="0" fillId="5" borderId="24" xfId="0" applyNumberFormat="1" applyFont="1" applyFill="1" applyBorder="1" applyAlignment="1">
      <alignment horizontal="right" vertical="center"/>
      <protection locked="0"/>
    </xf>
    <xf numFmtId="0" fontId="31" fillId="5" borderId="24" xfId="0" applyFont="1" applyFill="1" applyBorder="1" applyAlignment="1">
      <alignment horizontal="center" vertical="center"/>
      <protection locked="0"/>
    </xf>
    <xf numFmtId="49" fontId="31" fillId="5" borderId="24" xfId="0" applyNumberFormat="1" applyFont="1" applyFill="1" applyBorder="1" applyAlignment="1">
      <alignment horizontal="left" vertical="center" wrapText="1"/>
      <protection locked="0"/>
    </xf>
    <xf numFmtId="0" fontId="31" fillId="5" borderId="24" xfId="0" applyFont="1" applyFill="1" applyBorder="1" applyAlignment="1">
      <alignment horizontal="center" vertical="center" wrapText="1"/>
      <protection locked="0"/>
    </xf>
    <xf numFmtId="168" fontId="31" fillId="5" borderId="24" xfId="0" applyNumberFormat="1" applyFont="1" applyFill="1" applyBorder="1" applyAlignment="1">
      <alignment horizontal="right" vertical="center"/>
      <protection locked="0"/>
    </xf>
    <xf numFmtId="165" fontId="14" fillId="3" borderId="0" xfId="0" applyNumberFormat="1" applyFont="1" applyFill="1" applyBorder="1" applyAlignment="1">
      <alignment horizontal="center" vertical="center"/>
      <protection locked="0"/>
    </xf>
    <xf numFmtId="0" fontId="14" fillId="3" borderId="0" xfId="0" applyFont="1" applyFill="1" applyBorder="1" applyAlignment="1">
      <alignment horizontal="center" vertical="center"/>
      <protection locked="0"/>
    </xf>
    <xf numFmtId="164" fontId="14" fillId="0" borderId="0" xfId="0" applyNumberFormat="1" applyFont="1" applyBorder="1" applyAlignment="1">
      <alignment horizontal="right" vertical="center"/>
      <protection locked="0"/>
    </xf>
    <xf numFmtId="164" fontId="17" fillId="4" borderId="0" xfId="0" applyNumberFormat="1" applyFont="1" applyFill="1" applyAlignment="1">
      <alignment horizontal="right" vertical="center"/>
      <protection locked="0"/>
    </xf>
    <xf numFmtId="0" fontId="0" fillId="4" borderId="0" xfId="0" applyFill="1" applyAlignment="1">
      <alignment horizontal="left" vertical="center"/>
      <protection locked="0"/>
    </xf>
    <xf numFmtId="0" fontId="2" fillId="4" borderId="0" xfId="0" applyFont="1" applyFill="1" applyAlignment="1">
      <alignment horizontal="center" vertical="center"/>
      <protection locked="0"/>
    </xf>
    <xf numFmtId="0" fontId="0" fillId="0" borderId="0" xfId="0" applyFont="1" applyAlignment="1">
      <alignment horizontal="left" vertical="top"/>
      <protection locked="0"/>
    </xf>
    <xf numFmtId="0" fontId="0" fillId="0" borderId="0" xfId="0" applyFont="1" applyAlignment="1">
      <alignment horizontal="left" vertical="center"/>
      <protection locked="0"/>
    </xf>
    <xf numFmtId="164" fontId="23" fillId="0" borderId="0" xfId="0" applyNumberFormat="1" applyFont="1" applyAlignment="1">
      <alignment horizontal="right" vertical="center"/>
      <protection locked="0"/>
    </xf>
    <xf numFmtId="164" fontId="17" fillId="0" borderId="0" xfId="0" applyNumberFormat="1" applyFont="1" applyAlignment="1">
      <alignment horizontal="right" vertical="center"/>
      <protection locked="0"/>
    </xf>
    <xf numFmtId="0" fontId="17" fillId="0" borderId="0" xfId="0" applyFont="1" applyAlignment="1">
      <alignment horizontal="left" vertical="center"/>
      <protection locked="0"/>
    </xf>
    <xf numFmtId="164" fontId="21" fillId="0" borderId="0" xfId="0" applyNumberFormat="1" applyFont="1" applyAlignment="1">
      <alignment horizontal="right" vertical="center"/>
      <protection locked="0"/>
    </xf>
    <xf numFmtId="0" fontId="21" fillId="0" borderId="0" xfId="0" applyFont="1" applyAlignment="1">
      <alignment horizontal="left" vertical="center"/>
      <protection locked="0"/>
    </xf>
    <xf numFmtId="0" fontId="20" fillId="0" borderId="0" xfId="0" applyFont="1" applyAlignment="1">
      <alignment horizontal="left" vertical="center" wrapText="1"/>
      <protection locked="0"/>
    </xf>
    <xf numFmtId="0" fontId="20" fillId="0" borderId="0" xfId="0" applyFont="1" applyAlignment="1">
      <alignment horizontal="left" vertical="center"/>
      <protection locked="0"/>
    </xf>
    <xf numFmtId="0" fontId="6" fillId="4" borderId="8" xfId="0" applyFont="1" applyFill="1" applyBorder="1" applyAlignment="1">
      <alignment horizontal="center" vertical="center"/>
      <protection locked="0"/>
    </xf>
    <xf numFmtId="0" fontId="0" fillId="4" borderId="9" xfId="0" applyFill="1" applyBorder="1" applyAlignment="1">
      <alignment horizontal="left" vertical="center"/>
      <protection locked="0"/>
    </xf>
    <xf numFmtId="0" fontId="6" fillId="4" borderId="9" xfId="0" applyFont="1" applyFill="1" applyBorder="1" applyAlignment="1">
      <alignment horizontal="center" vertical="center"/>
      <protection locked="0"/>
    </xf>
    <xf numFmtId="0" fontId="0" fillId="4" borderId="25" xfId="0" applyFill="1" applyBorder="1" applyAlignment="1">
      <alignment horizontal="left" vertical="center"/>
      <protection locked="0"/>
    </xf>
    <xf numFmtId="0" fontId="6" fillId="0" borderId="0" xfId="0" applyFont="1" applyAlignment="1">
      <alignment horizontal="left" vertical="center"/>
      <protection locked="0"/>
    </xf>
    <xf numFmtId="165" fontId="12" fillId="0" borderId="0" xfId="0" applyNumberFormat="1" applyFont="1" applyAlignment="1">
      <alignment horizontal="right" vertical="center"/>
      <protection locked="0"/>
    </xf>
    <xf numFmtId="0" fontId="12" fillId="0" borderId="0" xfId="0" applyFont="1" applyAlignment="1">
      <alignment horizontal="left" vertical="center"/>
      <protection locked="0"/>
    </xf>
    <xf numFmtId="164" fontId="7" fillId="0" borderId="0" xfId="0" applyNumberFormat="1" applyFont="1" applyAlignment="1">
      <alignment horizontal="right" vertical="center"/>
      <protection locked="0"/>
    </xf>
    <xf numFmtId="0" fontId="8" fillId="4" borderId="9" xfId="0" applyFont="1" applyFill="1" applyBorder="1" applyAlignment="1">
      <alignment horizontal="left" vertical="center"/>
      <protection locked="0"/>
    </xf>
    <xf numFmtId="164" fontId="8" fillId="4" borderId="9" xfId="0" applyNumberFormat="1" applyFont="1" applyFill="1" applyBorder="1" applyAlignment="1">
      <alignment horizontal="right" vertical="center"/>
      <protection locked="0"/>
    </xf>
    <xf numFmtId="0" fontId="3" fillId="0" borderId="0" xfId="0" applyFont="1" applyAlignment="1">
      <alignment horizontal="center" vertical="center"/>
      <protection locked="0"/>
    </xf>
    <xf numFmtId="0" fontId="8" fillId="0" borderId="0" xfId="0" applyFont="1" applyAlignment="1">
      <alignment horizontal="left" vertical="center" wrapText="1"/>
      <protection locked="0"/>
    </xf>
    <xf numFmtId="0" fontId="2" fillId="0" borderId="0" xfId="0" applyFont="1" applyAlignment="1">
      <alignment horizontal="center" vertical="center"/>
      <protection locked="0"/>
    </xf>
    <xf numFmtId="49" fontId="39" fillId="0" borderId="0" xfId="0" applyNumberFormat="1" applyFont="1" applyAlignment="1">
      <alignment horizontal="left" vertical="center" wrapText="1"/>
      <protection locked="0"/>
    </xf>
    <xf numFmtId="49" fontId="20" fillId="0" borderId="0" xfId="0" applyNumberFormat="1" applyFont="1" applyAlignment="1">
      <alignment horizontal="left" vertical="center"/>
      <protection locked="0"/>
    </xf>
    <xf numFmtId="0" fontId="39" fillId="0" borderId="0" xfId="0" applyFont="1" applyAlignment="1">
      <alignment horizontal="left" vertical="center" wrapText="1"/>
      <protection locked="0"/>
    </xf>
    <xf numFmtId="0" fontId="7" fillId="0" borderId="0" xfId="0" applyFont="1" applyAlignment="1">
      <alignment horizontal="left" vertical="center" wrapText="1"/>
      <protection locked="0"/>
    </xf>
    <xf numFmtId="0" fontId="8" fillId="0" borderId="0" xfId="0" applyFont="1" applyAlignment="1">
      <alignment horizontal="left" vertical="top" wrapText="1"/>
      <protection locked="0"/>
    </xf>
    <xf numFmtId="49" fontId="6" fillId="3" borderId="0" xfId="0" applyNumberFormat="1" applyFont="1" applyFill="1" applyAlignment="1">
      <alignment horizontal="left" vertical="top"/>
      <protection locked="0"/>
    </xf>
    <xf numFmtId="164" fontId="10" fillId="0" borderId="0" xfId="0" applyNumberFormat="1" applyFont="1" applyAlignment="1">
      <alignment horizontal="right" vertical="center"/>
      <protection locked="0"/>
    </xf>
    <xf numFmtId="164" fontId="11" fillId="0" borderId="7" xfId="0" applyNumberFormat="1" applyFont="1" applyBorder="1" applyAlignment="1">
      <alignment horizontal="right" vertical="center"/>
      <protection locked="0"/>
    </xf>
    <xf numFmtId="0" fontId="0" fillId="0" borderId="7" xfId="0" applyBorder="1" applyAlignment="1">
      <alignment horizontal="left" vertical="center"/>
      <protection locked="0"/>
    </xf>
    <xf numFmtId="0" fontId="16" fillId="0" borderId="10" xfId="0" applyFont="1" applyBorder="1" applyAlignment="1">
      <alignment horizontal="center" vertical="center"/>
      <protection locked="0"/>
    </xf>
    <xf numFmtId="0" fontId="0" fillId="0" borderId="11" xfId="0" applyBorder="1" applyAlignment="1">
      <alignment horizontal="left" vertical="center"/>
      <protection locked="0"/>
    </xf>
    <xf numFmtId="0" fontId="0" fillId="0" borderId="13" xfId="0" applyBorder="1" applyAlignment="1">
      <alignment horizontal="left" vertical="center"/>
      <protection locked="0"/>
    </xf>
    <xf numFmtId="164" fontId="23" fillId="0" borderId="0" xfId="0" applyNumberFormat="1" applyFont="1" applyAlignment="1">
      <alignment horizontal="right"/>
      <protection locked="0"/>
    </xf>
    <xf numFmtId="0" fontId="25" fillId="0" borderId="0" xfId="0" applyFont="1" applyAlignment="1">
      <alignment horizontal="left"/>
      <protection locked="0"/>
    </xf>
    <xf numFmtId="164" fontId="24" fillId="0" borderId="0" xfId="0" applyNumberFormat="1" applyFont="1" applyAlignment="1">
      <alignment horizontal="right"/>
      <protection locked="0"/>
    </xf>
    <xf numFmtId="164" fontId="17" fillId="0" borderId="0" xfId="0" applyNumberFormat="1" applyFont="1" applyAlignment="1">
      <alignment horizontal="right"/>
      <protection locked="0"/>
    </xf>
    <xf numFmtId="0" fontId="38" fillId="2" borderId="0" xfId="1" applyFont="1" applyFill="1" applyAlignment="1" applyProtection="1">
      <alignment horizontal="center" vertical="center"/>
    </xf>
    <xf numFmtId="0" fontId="32" fillId="0" borderId="0" xfId="0" applyFont="1" applyAlignment="1">
      <alignment horizontal="left" vertical="top" wrapText="1"/>
      <protection locked="0"/>
    </xf>
    <xf numFmtId="0" fontId="0" fillId="0" borderId="24" xfId="0" applyFont="1" applyBorder="1" applyAlignment="1">
      <alignment horizontal="left" vertical="center" wrapText="1"/>
      <protection locked="0"/>
    </xf>
    <xf numFmtId="0" fontId="0" fillId="0" borderId="24" xfId="0" applyBorder="1" applyAlignment="1">
      <alignment horizontal="left" vertical="center"/>
      <protection locked="0"/>
    </xf>
    <xf numFmtId="164" fontId="0" fillId="3" borderId="24" xfId="0" applyNumberFormat="1" applyFont="1" applyFill="1" applyBorder="1" applyAlignment="1">
      <alignment horizontal="right" vertical="center"/>
      <protection locked="0"/>
    </xf>
    <xf numFmtId="164" fontId="0" fillId="0" borderId="24" xfId="0" applyNumberFormat="1" applyFont="1" applyBorder="1" applyAlignment="1">
      <alignment horizontal="right" vertical="center"/>
      <protection locked="0"/>
    </xf>
    <xf numFmtId="0" fontId="28" fillId="0" borderId="0" xfId="0" applyFont="1" applyAlignment="1">
      <alignment horizontal="left" vertical="center" wrapText="1"/>
      <protection locked="0"/>
    </xf>
    <xf numFmtId="0" fontId="28" fillId="0" borderId="0" xfId="0" applyFont="1" applyAlignment="1">
      <alignment horizontal="left" vertical="center"/>
      <protection locked="0"/>
    </xf>
    <xf numFmtId="0" fontId="29" fillId="0" borderId="0" xfId="0" applyFont="1" applyAlignment="1">
      <alignment horizontal="left" vertical="center" wrapText="1"/>
      <protection locked="0"/>
    </xf>
    <xf numFmtId="0" fontId="29" fillId="0" borderId="0" xfId="0" applyFont="1" applyAlignment="1">
      <alignment horizontal="left" vertical="center"/>
      <protection locked="0"/>
    </xf>
    <xf numFmtId="0" fontId="30" fillId="0" borderId="0" xfId="0" applyFont="1" applyAlignment="1">
      <alignment horizontal="left" vertical="center" wrapText="1"/>
      <protection locked="0"/>
    </xf>
    <xf numFmtId="0" fontId="30" fillId="0" borderId="0" xfId="0" applyFont="1" applyAlignment="1">
      <alignment horizontal="left" vertical="center"/>
      <protection locked="0"/>
    </xf>
    <xf numFmtId="0" fontId="33" fillId="0" borderId="0" xfId="0" applyFont="1" applyAlignment="1">
      <alignment horizontal="left" vertical="center" wrapText="1"/>
      <protection locked="0"/>
    </xf>
    <xf numFmtId="0" fontId="33" fillId="0" borderId="0" xfId="0" applyFont="1" applyAlignment="1">
      <alignment horizontal="left" vertical="center"/>
      <protection locked="0"/>
    </xf>
    <xf numFmtId="0" fontId="31" fillId="0" borderId="24" xfId="0" applyFont="1" applyBorder="1" applyAlignment="1">
      <alignment horizontal="left" vertical="center" wrapText="1"/>
      <protection locked="0"/>
    </xf>
    <xf numFmtId="0" fontId="31" fillId="0" borderId="24" xfId="0" applyFont="1" applyBorder="1" applyAlignment="1">
      <alignment horizontal="left" vertical="center"/>
      <protection locked="0"/>
    </xf>
    <xf numFmtId="164" fontId="31" fillId="3" borderId="24" xfId="0" applyNumberFormat="1" applyFont="1" applyFill="1" applyBorder="1" applyAlignment="1">
      <alignment horizontal="right" vertical="center"/>
      <protection locked="0"/>
    </xf>
    <xf numFmtId="164" fontId="31" fillId="0" borderId="24" xfId="0" applyNumberFormat="1" applyFont="1" applyBorder="1" applyAlignment="1">
      <alignment horizontal="right" vertical="center"/>
      <protection locked="0"/>
    </xf>
    <xf numFmtId="0" fontId="0" fillId="5" borderId="24" xfId="0" applyFont="1" applyFill="1" applyBorder="1" applyAlignment="1">
      <alignment horizontal="left" vertical="center" wrapText="1"/>
      <protection locked="0"/>
    </xf>
    <xf numFmtId="0" fontId="0" fillId="5" borderId="24" xfId="0" applyFill="1" applyBorder="1" applyAlignment="1">
      <alignment horizontal="left" vertical="center"/>
      <protection locked="0"/>
    </xf>
    <xf numFmtId="164" fontId="0" fillId="5" borderId="24" xfId="0" applyNumberFormat="1" applyFont="1" applyFill="1" applyBorder="1" applyAlignment="1">
      <alignment horizontal="right" vertical="center"/>
      <protection locked="0"/>
    </xf>
    <xf numFmtId="166" fontId="6" fillId="0" borderId="0" xfId="0" applyNumberFormat="1" applyFont="1" applyAlignment="1">
      <alignment horizontal="left" vertical="top"/>
      <protection locked="0"/>
    </xf>
    <xf numFmtId="0" fontId="6" fillId="4" borderId="22" xfId="0" applyFont="1" applyFill="1" applyBorder="1" applyAlignment="1">
      <alignment horizontal="center" vertical="center" wrapText="1"/>
      <protection locked="0"/>
    </xf>
    <xf numFmtId="0" fontId="0" fillId="4" borderId="22" xfId="0" applyFill="1" applyBorder="1" applyAlignment="1">
      <alignment horizontal="center" vertical="center" wrapText="1"/>
      <protection locked="0"/>
    </xf>
    <xf numFmtId="0" fontId="0" fillId="4" borderId="23" xfId="0" applyFill="1" applyBorder="1" applyAlignment="1">
      <alignment horizontal="center" vertical="center" wrapText="1"/>
      <protection locked="0"/>
    </xf>
    <xf numFmtId="0" fontId="5" fillId="0" borderId="0" xfId="0" applyFont="1" applyAlignment="1">
      <alignment horizontal="left" vertical="center" wrapText="1"/>
      <protection locked="0"/>
    </xf>
    <xf numFmtId="0" fontId="25" fillId="0" borderId="0" xfId="0" applyFont="1" applyAlignment="1">
      <alignment horizontal="left" vertical="center"/>
      <protection locked="0"/>
    </xf>
    <xf numFmtId="164" fontId="24" fillId="0" borderId="0" xfId="0" applyNumberFormat="1" applyFont="1" applyAlignment="1">
      <alignment horizontal="right" vertical="center"/>
      <protection locked="0"/>
    </xf>
    <xf numFmtId="0" fontId="6" fillId="4" borderId="0" xfId="0" applyFont="1" applyFill="1" applyAlignment="1">
      <alignment horizontal="center" vertical="center"/>
      <protection locked="0"/>
    </xf>
    <xf numFmtId="164" fontId="12" fillId="0" borderId="0" xfId="0" applyNumberFormat="1" applyFont="1" applyAlignment="1">
      <alignment horizontal="right" vertical="center"/>
      <protection locked="0"/>
    </xf>
    <xf numFmtId="166" fontId="6" fillId="3" borderId="0" xfId="0" applyNumberFormat="1" applyFont="1" applyFill="1" applyAlignment="1">
      <alignment horizontal="left" vertical="top"/>
      <protection locked="0"/>
    </xf>
    <xf numFmtId="164" fontId="11" fillId="0" borderId="0" xfId="0" applyNumberFormat="1" applyFont="1" applyAlignment="1">
      <alignment horizontal="right" vertical="center"/>
      <protection locked="0"/>
    </xf>
    <xf numFmtId="0" fontId="6" fillId="3" borderId="0" xfId="0" applyFont="1" applyFill="1" applyAlignment="1">
      <alignment horizontal="left" vertical="center"/>
      <protection locked="0"/>
    </xf>
    <xf numFmtId="0" fontId="31" fillId="5" borderId="24" xfId="0" applyFont="1" applyFill="1" applyBorder="1" applyAlignment="1">
      <alignment horizontal="left" vertical="center" wrapText="1"/>
      <protection locked="0"/>
    </xf>
    <xf numFmtId="0" fontId="31" fillId="5" borderId="24" xfId="0" applyFont="1" applyFill="1" applyBorder="1" applyAlignment="1">
      <alignment horizontal="left" vertical="center"/>
      <protection locked="0"/>
    </xf>
    <xf numFmtId="164" fontId="31" fillId="5" borderId="24" xfId="0" applyNumberFormat="1" applyFont="1" applyFill="1" applyBorder="1" applyAlignment="1">
      <alignment horizontal="right" vertical="center"/>
      <protection locked="0"/>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file:///C:\Users\Marty\KROS\System\Temp\rad929A1.tmp" TargetMode="External"/><Relationship Id="rId2" Type="http://schemas.openxmlformats.org/officeDocument/2006/relationships/image" Target="../media/image1.jpeg"/><Relationship Id="rId1" Type="http://schemas.openxmlformats.org/officeDocument/2006/relationships/hyperlink" Target="http://pro-rozpocty.cz/cs/software-a-data/kros-plus/"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Users\Marty\KROS\System\Temp\rad82E73.tmp" TargetMode="External"/><Relationship Id="rId2" Type="http://schemas.openxmlformats.org/officeDocument/2006/relationships/image" Target="../media/image1.jpeg"/><Relationship Id="rId1" Type="http://schemas.openxmlformats.org/officeDocument/2006/relationships/hyperlink" Target="http://pro-rozpocty.cz/cs/software-a-data/kros-plus/"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Users\Marty\KROS\System\Temp\rad91084.tmp" TargetMode="External"/><Relationship Id="rId2" Type="http://schemas.openxmlformats.org/officeDocument/2006/relationships/image" Target="../media/image1.jpeg"/><Relationship Id="rId1" Type="http://schemas.openxmlformats.org/officeDocument/2006/relationships/hyperlink" Target="http://pro-rozpocty.cz/cs/software-a-data/kros-plu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file:///C:\Users\Marty\KROS\System\Temp\rad8AF22.tmp" TargetMode="External"/><Relationship Id="rId2" Type="http://schemas.openxmlformats.org/officeDocument/2006/relationships/image" Target="../media/image1.jpeg"/><Relationship Id="rId1" Type="http://schemas.openxmlformats.org/officeDocument/2006/relationships/hyperlink" Target="http://pro-rozpocty.cz/cs/software-a-data/kros-plus/"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1026" name="Obrázek 1" descr="C:\Users\Marty\KROS\System\Temp\rad929A1.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0" y="0"/>
          <a:ext cx="73342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2050" name="Obrázek 1" descr="C:\Users\Marty\KROS\System\Temp\rad82E73.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0" y="0"/>
          <a:ext cx="73342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3074" name="Obrázek 1" descr="C:\Users\Marty\KROS\System\Temp\rad91084.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0" y="0"/>
          <a:ext cx="73342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4098" name="Obrázek 1" descr="C:\Users\Marty\KROS\System\Temp\rad8AF22.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0" y="0"/>
          <a:ext cx="73342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96"/>
  <sheetViews>
    <sheetView showGridLines="0" workbookViewId="0">
      <pane ySplit="1" topLeftCell="A85" activePane="bottomLeft" state="frozenSplit"/>
      <selection pane="bottomLeft" activeCell="V102" sqref="V102"/>
    </sheetView>
  </sheetViews>
  <sheetFormatPr defaultColWidth="10.6640625" defaultRowHeight="14.25" customHeight="1" x14ac:dyDescent="0.3"/>
  <cols>
    <col min="1" max="1" width="8.33203125" style="2" customWidth="1"/>
    <col min="2" max="2" width="1.6640625" style="2" customWidth="1"/>
    <col min="3" max="3" width="4.1640625" style="2" customWidth="1"/>
    <col min="4" max="33" width="2.5" style="2" customWidth="1"/>
    <col min="34" max="34" width="3.33203125" style="2" customWidth="1"/>
    <col min="35" max="37" width="2.5" style="2" customWidth="1"/>
    <col min="38" max="38" width="8.33203125" style="2" customWidth="1"/>
    <col min="39" max="39" width="3.33203125" style="2" customWidth="1"/>
    <col min="40" max="40" width="13.33203125" style="2" customWidth="1"/>
    <col min="41" max="41" width="7.5" style="2" customWidth="1"/>
    <col min="42" max="42" width="4.1640625" style="2" customWidth="1"/>
    <col min="43" max="43" width="1.6640625" style="2" customWidth="1"/>
    <col min="44" max="44" width="10.6640625" style="1" customWidth="1"/>
    <col min="45" max="46" width="25.83203125" style="2" hidden="1" customWidth="1"/>
    <col min="47" max="47" width="25" style="2" hidden="1" customWidth="1"/>
    <col min="48" max="52" width="21.6640625" style="2" hidden="1" customWidth="1"/>
    <col min="53" max="53" width="19.1640625" style="2" hidden="1" customWidth="1"/>
    <col min="54" max="54" width="25" style="2" hidden="1" customWidth="1"/>
    <col min="55" max="56" width="19.1640625" style="2" hidden="1" customWidth="1"/>
    <col min="57" max="57" width="66.5" style="2" customWidth="1"/>
    <col min="58" max="70" width="10.6640625" style="1" customWidth="1"/>
    <col min="71" max="89" width="10.6640625" style="2" hidden="1" customWidth="1"/>
    <col min="90" max="16384" width="10.6640625" style="1"/>
  </cols>
  <sheetData>
    <row r="1" spans="1:256" s="3" customFormat="1" ht="22.5" customHeight="1" x14ac:dyDescent="0.3">
      <c r="A1" s="150" t="s">
        <v>0</v>
      </c>
      <c r="B1" s="151"/>
      <c r="C1" s="151"/>
      <c r="D1" s="152" t="s">
        <v>1</v>
      </c>
      <c r="E1" s="151"/>
      <c r="F1" s="151"/>
      <c r="G1" s="151"/>
      <c r="H1" s="151"/>
      <c r="I1" s="151"/>
      <c r="J1" s="151"/>
      <c r="K1" s="153" t="s">
        <v>1144</v>
      </c>
      <c r="L1" s="153"/>
      <c r="M1" s="153"/>
      <c r="N1" s="153"/>
      <c r="O1" s="153"/>
      <c r="P1" s="153"/>
      <c r="Q1" s="153"/>
      <c r="R1" s="153"/>
      <c r="S1" s="153"/>
      <c r="T1" s="151"/>
      <c r="U1" s="151"/>
      <c r="V1" s="151"/>
      <c r="W1" s="153" t="s">
        <v>1145</v>
      </c>
      <c r="X1" s="153"/>
      <c r="Y1" s="153"/>
      <c r="Z1" s="153"/>
      <c r="AA1" s="153"/>
      <c r="AB1" s="153"/>
      <c r="AC1" s="153"/>
      <c r="AD1" s="153"/>
      <c r="AE1" s="153"/>
      <c r="AF1" s="153"/>
      <c r="AG1" s="151"/>
      <c r="AH1" s="151"/>
      <c r="AI1" s="5"/>
      <c r="AJ1" s="5"/>
      <c r="AK1" s="5"/>
      <c r="AL1" s="5"/>
      <c r="AM1" s="5"/>
      <c r="AN1" s="5"/>
      <c r="AO1" s="5"/>
      <c r="AP1" s="5"/>
      <c r="AQ1" s="5"/>
      <c r="AR1" s="5"/>
      <c r="AS1" s="5"/>
      <c r="AT1" s="5"/>
      <c r="AU1" s="5"/>
      <c r="AV1" s="5"/>
      <c r="AW1" s="5"/>
      <c r="AX1" s="5"/>
      <c r="AY1" s="5"/>
      <c r="AZ1" s="5"/>
      <c r="BA1" s="4" t="s">
        <v>2</v>
      </c>
      <c r="BB1" s="5"/>
      <c r="BC1" s="5"/>
      <c r="BD1" s="5"/>
      <c r="BE1" s="5"/>
      <c r="BF1" s="5"/>
      <c r="BG1" s="5"/>
      <c r="BH1" s="5"/>
      <c r="BI1" s="5"/>
      <c r="BJ1" s="5"/>
      <c r="BK1" s="5"/>
      <c r="BL1" s="5"/>
      <c r="BM1" s="5"/>
      <c r="BN1" s="5"/>
      <c r="BO1" s="5"/>
      <c r="BP1" s="5"/>
      <c r="BQ1" s="5"/>
      <c r="BR1" s="5"/>
      <c r="BS1" s="5"/>
      <c r="BT1" s="4" t="s">
        <v>3</v>
      </c>
      <c r="BU1" s="4" t="s">
        <v>3</v>
      </c>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x14ac:dyDescent="0.3">
      <c r="C2" s="192" t="s">
        <v>4</v>
      </c>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R2" s="170" t="s">
        <v>5</v>
      </c>
      <c r="AS2" s="171"/>
      <c r="AT2" s="171"/>
      <c r="AU2" s="171"/>
      <c r="AV2" s="171"/>
      <c r="AW2" s="171"/>
      <c r="AX2" s="171"/>
      <c r="AY2" s="171"/>
      <c r="AZ2" s="171"/>
      <c r="BA2" s="171"/>
      <c r="BB2" s="171"/>
      <c r="BC2" s="171"/>
      <c r="BD2" s="171"/>
      <c r="BE2" s="171"/>
      <c r="BS2" s="6" t="s">
        <v>6</v>
      </c>
      <c r="BT2" s="6" t="s">
        <v>7</v>
      </c>
    </row>
    <row r="3" spans="1:256" s="2" customFormat="1" ht="7.5" customHeight="1" x14ac:dyDescent="0.3">
      <c r="B3" s="7"/>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9"/>
      <c r="BS3" s="6" t="s">
        <v>6</v>
      </c>
      <c r="BT3" s="6" t="s">
        <v>8</v>
      </c>
    </row>
    <row r="4" spans="1:256" s="2" customFormat="1" ht="37.5" customHeight="1" x14ac:dyDescent="0.3">
      <c r="B4" s="10"/>
      <c r="C4" s="190" t="s">
        <v>9</v>
      </c>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1"/>
      <c r="AS4" s="12" t="s">
        <v>10</v>
      </c>
      <c r="BE4" s="13" t="s">
        <v>11</v>
      </c>
      <c r="BS4" s="6" t="s">
        <v>12</v>
      </c>
    </row>
    <row r="5" spans="1:256" s="2" customFormat="1" ht="15" customHeight="1" x14ac:dyDescent="0.3">
      <c r="B5" s="10"/>
      <c r="D5" s="14" t="s">
        <v>13</v>
      </c>
      <c r="K5" s="184" t="s">
        <v>14</v>
      </c>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Q5" s="11"/>
      <c r="BE5" s="196" t="s">
        <v>15</v>
      </c>
      <c r="BS5" s="6" t="s">
        <v>6</v>
      </c>
    </row>
    <row r="6" spans="1:256" s="2" customFormat="1" ht="37.5" customHeight="1" x14ac:dyDescent="0.3">
      <c r="B6" s="10"/>
      <c r="D6" s="16" t="s">
        <v>16</v>
      </c>
      <c r="K6" s="197" t="s">
        <v>17</v>
      </c>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Q6" s="11"/>
      <c r="BE6" s="171"/>
      <c r="BS6" s="6" t="s">
        <v>18</v>
      </c>
    </row>
    <row r="7" spans="1:256" s="2" customFormat="1" ht="15" customHeight="1" x14ac:dyDescent="0.3">
      <c r="B7" s="10"/>
      <c r="D7" s="17" t="s">
        <v>19</v>
      </c>
      <c r="K7" s="15"/>
      <c r="AK7" s="17" t="s">
        <v>20</v>
      </c>
      <c r="AN7" s="15"/>
      <c r="AQ7" s="11"/>
      <c r="BE7" s="171"/>
      <c r="BS7" s="6" t="s">
        <v>21</v>
      </c>
    </row>
    <row r="8" spans="1:256" s="2" customFormat="1" ht="15" customHeight="1" x14ac:dyDescent="0.3">
      <c r="B8" s="10"/>
      <c r="D8" s="17" t="s">
        <v>22</v>
      </c>
      <c r="K8" s="15" t="s">
        <v>23</v>
      </c>
      <c r="AK8" s="17" t="s">
        <v>24</v>
      </c>
      <c r="AN8" s="18" t="s">
        <v>25</v>
      </c>
      <c r="AQ8" s="11"/>
      <c r="BE8" s="171"/>
      <c r="BS8" s="6" t="s">
        <v>26</v>
      </c>
    </row>
    <row r="9" spans="1:256" s="2" customFormat="1" ht="15" customHeight="1" x14ac:dyDescent="0.3">
      <c r="B9" s="10"/>
      <c r="AQ9" s="11"/>
      <c r="BE9" s="171"/>
      <c r="BS9" s="6" t="s">
        <v>27</v>
      </c>
    </row>
    <row r="10" spans="1:256" s="2" customFormat="1" ht="15" customHeight="1" x14ac:dyDescent="0.3">
      <c r="B10" s="10"/>
      <c r="D10" s="17" t="s">
        <v>28</v>
      </c>
      <c r="AK10" s="17" t="s">
        <v>29</v>
      </c>
      <c r="AN10" s="15" t="s">
        <v>30</v>
      </c>
      <c r="AQ10" s="11"/>
      <c r="BE10" s="171"/>
      <c r="BS10" s="6" t="s">
        <v>18</v>
      </c>
    </row>
    <row r="11" spans="1:256" s="2" customFormat="1" ht="19.5" customHeight="1" x14ac:dyDescent="0.3">
      <c r="B11" s="10"/>
      <c r="E11" s="15" t="s">
        <v>31</v>
      </c>
      <c r="AK11" s="17" t="s">
        <v>32</v>
      </c>
      <c r="AN11" s="15" t="s">
        <v>33</v>
      </c>
      <c r="AQ11" s="11"/>
      <c r="BE11" s="171"/>
      <c r="BS11" s="6" t="s">
        <v>18</v>
      </c>
    </row>
    <row r="12" spans="1:256" s="2" customFormat="1" ht="7.5" customHeight="1" x14ac:dyDescent="0.3">
      <c r="B12" s="10"/>
      <c r="AQ12" s="11"/>
      <c r="BE12" s="171"/>
      <c r="BS12" s="6" t="s">
        <v>18</v>
      </c>
    </row>
    <row r="13" spans="1:256" s="2" customFormat="1" ht="15" customHeight="1" x14ac:dyDescent="0.3">
      <c r="B13" s="10"/>
      <c r="D13" s="17" t="s">
        <v>34</v>
      </c>
      <c r="AK13" s="17" t="s">
        <v>29</v>
      </c>
      <c r="AN13" s="19" t="s">
        <v>35</v>
      </c>
      <c r="AQ13" s="11"/>
      <c r="BE13" s="171"/>
      <c r="BS13" s="6" t="s">
        <v>18</v>
      </c>
    </row>
    <row r="14" spans="1:256" s="2" customFormat="1" ht="15.75" customHeight="1" x14ac:dyDescent="0.3">
      <c r="B14" s="10"/>
      <c r="E14" s="198" t="s">
        <v>35</v>
      </c>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 t="s">
        <v>32</v>
      </c>
      <c r="AN14" s="19" t="s">
        <v>35</v>
      </c>
      <c r="AQ14" s="11"/>
      <c r="BE14" s="171"/>
      <c r="BS14" s="6" t="s">
        <v>18</v>
      </c>
    </row>
    <row r="15" spans="1:256" s="2" customFormat="1" ht="7.5" customHeight="1" x14ac:dyDescent="0.3">
      <c r="B15" s="10"/>
      <c r="AQ15" s="11"/>
      <c r="BE15" s="171"/>
      <c r="BS15" s="6" t="s">
        <v>3</v>
      </c>
    </row>
    <row r="16" spans="1:256" s="2" customFormat="1" ht="15" customHeight="1" x14ac:dyDescent="0.3">
      <c r="B16" s="10"/>
      <c r="D16" s="17" t="s">
        <v>36</v>
      </c>
      <c r="AK16" s="17" t="s">
        <v>29</v>
      </c>
      <c r="AN16" s="15" t="s">
        <v>37</v>
      </c>
      <c r="AQ16" s="11"/>
      <c r="BE16" s="171"/>
      <c r="BS16" s="6" t="s">
        <v>3</v>
      </c>
    </row>
    <row r="17" spans="2:71" s="2" customFormat="1" ht="19.5" customHeight="1" x14ac:dyDescent="0.3">
      <c r="B17" s="10"/>
      <c r="E17" s="15" t="s">
        <v>38</v>
      </c>
      <c r="AK17" s="17" t="s">
        <v>32</v>
      </c>
      <c r="AN17" s="15" t="s">
        <v>39</v>
      </c>
      <c r="AQ17" s="11"/>
      <c r="BE17" s="171"/>
      <c r="BS17" s="6" t="s">
        <v>40</v>
      </c>
    </row>
    <row r="18" spans="2:71" s="2" customFormat="1" ht="7.5" customHeight="1" x14ac:dyDescent="0.3">
      <c r="B18" s="10"/>
      <c r="AQ18" s="11"/>
      <c r="BE18" s="171"/>
      <c r="BS18" s="6" t="s">
        <v>6</v>
      </c>
    </row>
    <row r="19" spans="2:71" s="2" customFormat="1" ht="15" customHeight="1" x14ac:dyDescent="0.3">
      <c r="B19" s="10"/>
      <c r="D19" s="17" t="s">
        <v>41</v>
      </c>
      <c r="AK19" s="17" t="s">
        <v>29</v>
      </c>
      <c r="AN19" s="15"/>
      <c r="AQ19" s="11"/>
      <c r="BE19" s="171"/>
      <c r="BS19" s="6" t="s">
        <v>6</v>
      </c>
    </row>
    <row r="20" spans="2:71" s="2" customFormat="1" ht="19.5" customHeight="1" x14ac:dyDescent="0.3">
      <c r="B20" s="10"/>
      <c r="E20" s="15" t="s">
        <v>42</v>
      </c>
      <c r="AK20" s="17" t="s">
        <v>32</v>
      </c>
      <c r="AN20" s="15"/>
      <c r="AQ20" s="11"/>
      <c r="BE20" s="171"/>
    </row>
    <row r="21" spans="2:71" s="2" customFormat="1" ht="7.5" customHeight="1" x14ac:dyDescent="0.3">
      <c r="B21" s="10"/>
      <c r="AQ21" s="11"/>
      <c r="BE21" s="171"/>
    </row>
    <row r="22" spans="2:71" s="2" customFormat="1" ht="7.5" customHeight="1" x14ac:dyDescent="0.3">
      <c r="B22" s="1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Q22" s="11"/>
      <c r="BE22" s="171"/>
    </row>
    <row r="23" spans="2:71" s="2" customFormat="1" ht="15" customHeight="1" x14ac:dyDescent="0.3">
      <c r="B23" s="10"/>
      <c r="D23" s="21" t="s">
        <v>43</v>
      </c>
      <c r="AK23" s="199">
        <f>ROUND($AG$87,2)</f>
        <v>0</v>
      </c>
      <c r="AL23" s="171"/>
      <c r="AM23" s="171"/>
      <c r="AN23" s="171"/>
      <c r="AO23" s="171"/>
      <c r="AQ23" s="11"/>
      <c r="BE23" s="171"/>
    </row>
    <row r="24" spans="2:71" s="2" customFormat="1" ht="15" customHeight="1" x14ac:dyDescent="0.3">
      <c r="B24" s="10"/>
      <c r="D24" s="21" t="s">
        <v>44</v>
      </c>
      <c r="AK24" s="199">
        <f>ROUND($AG$92,2)</f>
        <v>38519</v>
      </c>
      <c r="AL24" s="171"/>
      <c r="AM24" s="171"/>
      <c r="AN24" s="171"/>
      <c r="AO24" s="171"/>
      <c r="AQ24" s="11"/>
      <c r="BE24" s="171"/>
    </row>
    <row r="25" spans="2:71" s="6" customFormat="1" ht="7.5" customHeight="1" x14ac:dyDescent="0.3">
      <c r="B25" s="22"/>
      <c r="AQ25" s="23"/>
      <c r="BE25" s="172"/>
    </row>
    <row r="26" spans="2:71" s="6" customFormat="1" ht="27" customHeight="1" x14ac:dyDescent="0.3">
      <c r="B26" s="22"/>
      <c r="D26" s="24" t="s">
        <v>45</v>
      </c>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00">
        <f>ROUND($AK$23+$AK$24,2)</f>
        <v>38519</v>
      </c>
      <c r="AL26" s="201"/>
      <c r="AM26" s="201"/>
      <c r="AN26" s="201"/>
      <c r="AO26" s="201"/>
      <c r="AQ26" s="23"/>
      <c r="BE26" s="172"/>
    </row>
    <row r="27" spans="2:71" s="6" customFormat="1" ht="7.5" customHeight="1" x14ac:dyDescent="0.3">
      <c r="B27" s="22"/>
      <c r="AQ27" s="23"/>
      <c r="BE27" s="172"/>
    </row>
    <row r="28" spans="2:71" s="6" customFormat="1" ht="15" customHeight="1" x14ac:dyDescent="0.3">
      <c r="B28" s="26"/>
      <c r="D28" s="27" t="s">
        <v>46</v>
      </c>
      <c r="F28" s="27" t="s">
        <v>47</v>
      </c>
      <c r="L28" s="185">
        <v>0.21</v>
      </c>
      <c r="M28" s="186"/>
      <c r="N28" s="186"/>
      <c r="O28" s="186"/>
      <c r="T28" s="29" t="s">
        <v>48</v>
      </c>
      <c r="W28" s="187">
        <f>ROUND($AZ$87+SUM($CD$93:$CD$94),2)</f>
        <v>0</v>
      </c>
      <c r="X28" s="186"/>
      <c r="Y28" s="186"/>
      <c r="Z28" s="186"/>
      <c r="AA28" s="186"/>
      <c r="AB28" s="186"/>
      <c r="AC28" s="186"/>
      <c r="AD28" s="186"/>
      <c r="AE28" s="186"/>
      <c r="AK28" s="187">
        <f>ROUND($AV$87+SUM($BY$93:$BY$94),2)</f>
        <v>0</v>
      </c>
      <c r="AL28" s="186"/>
      <c r="AM28" s="186"/>
      <c r="AN28" s="186"/>
      <c r="AO28" s="186"/>
      <c r="AQ28" s="30"/>
      <c r="BE28" s="186"/>
    </row>
    <row r="29" spans="2:71" s="6" customFormat="1" ht="15" customHeight="1" x14ac:dyDescent="0.3">
      <c r="B29" s="26"/>
      <c r="F29" s="27" t="s">
        <v>49</v>
      </c>
      <c r="L29" s="185">
        <v>0.15</v>
      </c>
      <c r="M29" s="186"/>
      <c r="N29" s="186"/>
      <c r="O29" s="186"/>
      <c r="T29" s="29" t="s">
        <v>48</v>
      </c>
      <c r="W29" s="187">
        <f>ROUND($BA$87+SUM($CE$93:$CE$94),2)</f>
        <v>0</v>
      </c>
      <c r="X29" s="186"/>
      <c r="Y29" s="186"/>
      <c r="Z29" s="186"/>
      <c r="AA29" s="186"/>
      <c r="AB29" s="186"/>
      <c r="AC29" s="186"/>
      <c r="AD29" s="186"/>
      <c r="AE29" s="186"/>
      <c r="AK29" s="187">
        <f>ROUND($AW$87+SUM($BZ$93:$BZ$94),2)</f>
        <v>0</v>
      </c>
      <c r="AL29" s="186"/>
      <c r="AM29" s="186"/>
      <c r="AN29" s="186"/>
      <c r="AO29" s="186"/>
      <c r="AQ29" s="30"/>
      <c r="BE29" s="186"/>
    </row>
    <row r="30" spans="2:71" s="6" customFormat="1" ht="15" hidden="1" customHeight="1" x14ac:dyDescent="0.3">
      <c r="B30" s="26"/>
      <c r="F30" s="27" t="s">
        <v>50</v>
      </c>
      <c r="L30" s="185">
        <v>0.21</v>
      </c>
      <c r="M30" s="186"/>
      <c r="N30" s="186"/>
      <c r="O30" s="186"/>
      <c r="T30" s="29" t="s">
        <v>48</v>
      </c>
      <c r="W30" s="187">
        <f>ROUND($BB$87+SUM($CF$93:$CF$94),2)</f>
        <v>0</v>
      </c>
      <c r="X30" s="186"/>
      <c r="Y30" s="186"/>
      <c r="Z30" s="186"/>
      <c r="AA30" s="186"/>
      <c r="AB30" s="186"/>
      <c r="AC30" s="186"/>
      <c r="AD30" s="186"/>
      <c r="AE30" s="186"/>
      <c r="AK30" s="187">
        <v>0</v>
      </c>
      <c r="AL30" s="186"/>
      <c r="AM30" s="186"/>
      <c r="AN30" s="186"/>
      <c r="AO30" s="186"/>
      <c r="AQ30" s="30"/>
      <c r="BE30" s="186"/>
    </row>
    <row r="31" spans="2:71" s="6" customFormat="1" ht="15" hidden="1" customHeight="1" x14ac:dyDescent="0.3">
      <c r="B31" s="26"/>
      <c r="F31" s="27" t="s">
        <v>51</v>
      </c>
      <c r="L31" s="185">
        <v>0.15</v>
      </c>
      <c r="M31" s="186"/>
      <c r="N31" s="186"/>
      <c r="O31" s="186"/>
      <c r="T31" s="29" t="s">
        <v>48</v>
      </c>
      <c r="W31" s="187">
        <f>ROUND($BC$87+SUM($CG$93:$CG$94),2)</f>
        <v>0</v>
      </c>
      <c r="X31" s="186"/>
      <c r="Y31" s="186"/>
      <c r="Z31" s="186"/>
      <c r="AA31" s="186"/>
      <c r="AB31" s="186"/>
      <c r="AC31" s="186"/>
      <c r="AD31" s="186"/>
      <c r="AE31" s="186"/>
      <c r="AK31" s="187">
        <v>0</v>
      </c>
      <c r="AL31" s="186"/>
      <c r="AM31" s="186"/>
      <c r="AN31" s="186"/>
      <c r="AO31" s="186"/>
      <c r="AQ31" s="30"/>
      <c r="BE31" s="186"/>
    </row>
    <row r="32" spans="2:71" s="6" customFormat="1" ht="15" hidden="1" customHeight="1" x14ac:dyDescent="0.3">
      <c r="B32" s="26"/>
      <c r="F32" s="27" t="s">
        <v>52</v>
      </c>
      <c r="L32" s="185">
        <v>0</v>
      </c>
      <c r="M32" s="186"/>
      <c r="N32" s="186"/>
      <c r="O32" s="186"/>
      <c r="T32" s="29" t="s">
        <v>48</v>
      </c>
      <c r="W32" s="187">
        <f>ROUND($BD$87+SUM($CH$93:$CH$94),2)</f>
        <v>0</v>
      </c>
      <c r="X32" s="186"/>
      <c r="Y32" s="186"/>
      <c r="Z32" s="186"/>
      <c r="AA32" s="186"/>
      <c r="AB32" s="186"/>
      <c r="AC32" s="186"/>
      <c r="AD32" s="186"/>
      <c r="AE32" s="186"/>
      <c r="AK32" s="187">
        <v>0</v>
      </c>
      <c r="AL32" s="186"/>
      <c r="AM32" s="186"/>
      <c r="AN32" s="186"/>
      <c r="AO32" s="186"/>
      <c r="AQ32" s="30"/>
      <c r="BE32" s="186"/>
    </row>
    <row r="33" spans="2:57" s="6" customFormat="1" ht="7.5" customHeight="1" x14ac:dyDescent="0.3">
      <c r="B33" s="22"/>
      <c r="AQ33" s="23"/>
      <c r="BE33" s="172"/>
    </row>
    <row r="34" spans="2:57" s="6" customFormat="1" ht="27" customHeight="1" x14ac:dyDescent="0.3">
      <c r="B34" s="22"/>
      <c r="C34" s="31"/>
      <c r="D34" s="32" t="s">
        <v>53</v>
      </c>
      <c r="E34" s="33"/>
      <c r="F34" s="33"/>
      <c r="G34" s="33"/>
      <c r="H34" s="33"/>
      <c r="I34" s="33"/>
      <c r="J34" s="33"/>
      <c r="K34" s="33"/>
      <c r="L34" s="33"/>
      <c r="M34" s="33"/>
      <c r="N34" s="33"/>
      <c r="O34" s="33"/>
      <c r="P34" s="33"/>
      <c r="Q34" s="33"/>
      <c r="R34" s="33"/>
      <c r="S34" s="33"/>
      <c r="T34" s="34" t="s">
        <v>54</v>
      </c>
      <c r="U34" s="33"/>
      <c r="V34" s="33"/>
      <c r="W34" s="33"/>
      <c r="X34" s="188" t="s">
        <v>55</v>
      </c>
      <c r="Y34" s="181"/>
      <c r="Z34" s="181"/>
      <c r="AA34" s="181"/>
      <c r="AB34" s="181"/>
      <c r="AC34" s="33"/>
      <c r="AD34" s="33"/>
      <c r="AE34" s="33"/>
      <c r="AF34" s="33"/>
      <c r="AG34" s="33"/>
      <c r="AH34" s="33"/>
      <c r="AI34" s="33"/>
      <c r="AJ34" s="33"/>
      <c r="AK34" s="189">
        <f>ROUND(SUM($AK$26:$AK$32),2)</f>
        <v>38519</v>
      </c>
      <c r="AL34" s="181"/>
      <c r="AM34" s="181"/>
      <c r="AN34" s="181"/>
      <c r="AO34" s="183"/>
      <c r="AP34" s="31"/>
      <c r="AQ34" s="23"/>
      <c r="BE34" s="172"/>
    </row>
    <row r="35" spans="2:57" s="6" customFormat="1" ht="15" customHeight="1" x14ac:dyDescent="0.3">
      <c r="B35" s="22"/>
      <c r="AQ35" s="23"/>
    </row>
    <row r="36" spans="2:57" s="2" customFormat="1" ht="14.25" customHeight="1" x14ac:dyDescent="0.3">
      <c r="B36" s="10"/>
      <c r="AQ36" s="11"/>
    </row>
    <row r="37" spans="2:57" s="2" customFormat="1" ht="14.25" customHeight="1" x14ac:dyDescent="0.3">
      <c r="B37" s="10"/>
      <c r="AQ37" s="11"/>
    </row>
    <row r="38" spans="2:57" s="2" customFormat="1" ht="14.25" customHeight="1" x14ac:dyDescent="0.3">
      <c r="B38" s="10"/>
      <c r="AQ38" s="11"/>
    </row>
    <row r="39" spans="2:57" s="2" customFormat="1" ht="14.25" customHeight="1" x14ac:dyDescent="0.3">
      <c r="B39" s="10"/>
      <c r="AQ39" s="11"/>
    </row>
    <row r="40" spans="2:57" s="2" customFormat="1" ht="14.25" customHeight="1" x14ac:dyDescent="0.3">
      <c r="B40" s="10"/>
      <c r="AQ40" s="11"/>
    </row>
    <row r="41" spans="2:57" s="2" customFormat="1" ht="14.25" customHeight="1" x14ac:dyDescent="0.3">
      <c r="B41" s="10"/>
      <c r="AQ41" s="11"/>
    </row>
    <row r="42" spans="2:57" s="2" customFormat="1" ht="14.25" customHeight="1" x14ac:dyDescent="0.3">
      <c r="B42" s="10"/>
      <c r="AQ42" s="11"/>
    </row>
    <row r="43" spans="2:57" s="2" customFormat="1" ht="14.25" customHeight="1" x14ac:dyDescent="0.3">
      <c r="B43" s="10"/>
      <c r="AQ43" s="11"/>
    </row>
    <row r="44" spans="2:57" s="2" customFormat="1" ht="14.25" customHeight="1" x14ac:dyDescent="0.3">
      <c r="B44" s="10"/>
      <c r="AQ44" s="11"/>
    </row>
    <row r="45" spans="2:57" s="2" customFormat="1" ht="14.25" customHeight="1" x14ac:dyDescent="0.3">
      <c r="B45" s="10"/>
      <c r="AQ45" s="11"/>
    </row>
    <row r="46" spans="2:57" s="2" customFormat="1" ht="14.25" customHeight="1" x14ac:dyDescent="0.3">
      <c r="B46" s="10"/>
      <c r="AQ46" s="11"/>
    </row>
    <row r="47" spans="2:57" s="2" customFormat="1" ht="14.25" customHeight="1" x14ac:dyDescent="0.3">
      <c r="B47" s="10"/>
      <c r="AQ47" s="11"/>
    </row>
    <row r="48" spans="2:57" s="2" customFormat="1" ht="14.25" customHeight="1" x14ac:dyDescent="0.3">
      <c r="B48" s="10"/>
      <c r="AQ48" s="11"/>
    </row>
    <row r="49" spans="2:43" s="6" customFormat="1" ht="15.75" customHeight="1" x14ac:dyDescent="0.3">
      <c r="B49" s="22"/>
      <c r="D49" s="35" t="s">
        <v>56</v>
      </c>
      <c r="E49" s="36"/>
      <c r="F49" s="36"/>
      <c r="G49" s="36"/>
      <c r="H49" s="36"/>
      <c r="I49" s="36"/>
      <c r="J49" s="36"/>
      <c r="K49" s="36"/>
      <c r="L49" s="36"/>
      <c r="M49" s="36"/>
      <c r="N49" s="36"/>
      <c r="O49" s="36"/>
      <c r="P49" s="36"/>
      <c r="Q49" s="36"/>
      <c r="R49" s="36"/>
      <c r="S49" s="36"/>
      <c r="T49" s="36"/>
      <c r="U49" s="36"/>
      <c r="V49" s="36"/>
      <c r="W49" s="36"/>
      <c r="X49" s="36"/>
      <c r="Y49" s="36"/>
      <c r="Z49" s="37"/>
      <c r="AC49" s="35" t="s">
        <v>57</v>
      </c>
      <c r="AD49" s="36"/>
      <c r="AE49" s="36"/>
      <c r="AF49" s="36"/>
      <c r="AG49" s="36"/>
      <c r="AH49" s="36"/>
      <c r="AI49" s="36"/>
      <c r="AJ49" s="36"/>
      <c r="AK49" s="36"/>
      <c r="AL49" s="36"/>
      <c r="AM49" s="36"/>
      <c r="AN49" s="36"/>
      <c r="AO49" s="37"/>
      <c r="AQ49" s="23"/>
    </row>
    <row r="50" spans="2:43" s="2" customFormat="1" ht="14.25" customHeight="1" x14ac:dyDescent="0.3">
      <c r="B50" s="10"/>
      <c r="D50" s="38"/>
      <c r="Z50" s="39"/>
      <c r="AC50" s="38"/>
      <c r="AO50" s="39"/>
      <c r="AQ50" s="11"/>
    </row>
    <row r="51" spans="2:43" s="2" customFormat="1" ht="14.25" customHeight="1" x14ac:dyDescent="0.3">
      <c r="B51" s="10"/>
      <c r="D51" s="38"/>
      <c r="Z51" s="39"/>
      <c r="AC51" s="38"/>
      <c r="AO51" s="39"/>
      <c r="AQ51" s="11"/>
    </row>
    <row r="52" spans="2:43" s="2" customFormat="1" ht="14.25" customHeight="1" x14ac:dyDescent="0.3">
      <c r="B52" s="10"/>
      <c r="D52" s="38"/>
      <c r="Z52" s="39"/>
      <c r="AC52" s="38"/>
      <c r="AO52" s="39"/>
      <c r="AQ52" s="11"/>
    </row>
    <row r="53" spans="2:43" s="2" customFormat="1" ht="14.25" customHeight="1" x14ac:dyDescent="0.3">
      <c r="B53" s="10"/>
      <c r="D53" s="38"/>
      <c r="Z53" s="39"/>
      <c r="AC53" s="38"/>
      <c r="AO53" s="39"/>
      <c r="AQ53" s="11"/>
    </row>
    <row r="54" spans="2:43" s="2" customFormat="1" ht="14.25" customHeight="1" x14ac:dyDescent="0.3">
      <c r="B54" s="10"/>
      <c r="D54" s="38"/>
      <c r="Z54" s="39"/>
      <c r="AC54" s="38"/>
      <c r="AO54" s="39"/>
      <c r="AQ54" s="11"/>
    </row>
    <row r="55" spans="2:43" s="2" customFormat="1" ht="14.25" customHeight="1" x14ac:dyDescent="0.3">
      <c r="B55" s="10"/>
      <c r="D55" s="38"/>
      <c r="Z55" s="39"/>
      <c r="AC55" s="38"/>
      <c r="AO55" s="39"/>
      <c r="AQ55" s="11"/>
    </row>
    <row r="56" spans="2:43" s="2" customFormat="1" ht="14.25" customHeight="1" x14ac:dyDescent="0.3">
      <c r="B56" s="10"/>
      <c r="D56" s="38"/>
      <c r="Z56" s="39"/>
      <c r="AC56" s="38"/>
      <c r="AO56" s="39"/>
      <c r="AQ56" s="11"/>
    </row>
    <row r="57" spans="2:43" s="2" customFormat="1" ht="14.25" customHeight="1" x14ac:dyDescent="0.3">
      <c r="B57" s="10"/>
      <c r="D57" s="38"/>
      <c r="Z57" s="39"/>
      <c r="AC57" s="38"/>
      <c r="AO57" s="39"/>
      <c r="AQ57" s="11"/>
    </row>
    <row r="58" spans="2:43" s="6" customFormat="1" ht="15.75" customHeight="1" x14ac:dyDescent="0.3">
      <c r="B58" s="22"/>
      <c r="D58" s="40" t="s">
        <v>58</v>
      </c>
      <c r="E58" s="41"/>
      <c r="F58" s="41"/>
      <c r="G58" s="41"/>
      <c r="H58" s="41"/>
      <c r="I58" s="41"/>
      <c r="J58" s="41"/>
      <c r="K58" s="41"/>
      <c r="L58" s="41"/>
      <c r="M58" s="41"/>
      <c r="N58" s="41"/>
      <c r="O58" s="41"/>
      <c r="P58" s="41"/>
      <c r="Q58" s="41"/>
      <c r="R58" s="42" t="s">
        <v>59</v>
      </c>
      <c r="S58" s="41"/>
      <c r="T58" s="41"/>
      <c r="U58" s="41"/>
      <c r="V58" s="41"/>
      <c r="W58" s="41"/>
      <c r="X58" s="41"/>
      <c r="Y58" s="41"/>
      <c r="Z58" s="43"/>
      <c r="AC58" s="40" t="s">
        <v>58</v>
      </c>
      <c r="AD58" s="41"/>
      <c r="AE58" s="41"/>
      <c r="AF58" s="41"/>
      <c r="AG58" s="41"/>
      <c r="AH58" s="41"/>
      <c r="AI58" s="41"/>
      <c r="AJ58" s="41"/>
      <c r="AK58" s="41"/>
      <c r="AL58" s="41"/>
      <c r="AM58" s="42" t="s">
        <v>59</v>
      </c>
      <c r="AN58" s="41"/>
      <c r="AO58" s="43"/>
      <c r="AQ58" s="23"/>
    </row>
    <row r="59" spans="2:43" s="2" customFormat="1" ht="14.25" customHeight="1" x14ac:dyDescent="0.3">
      <c r="B59" s="10"/>
      <c r="AQ59" s="11"/>
    </row>
    <row r="60" spans="2:43" s="6" customFormat="1" ht="15.75" customHeight="1" x14ac:dyDescent="0.3">
      <c r="B60" s="22"/>
      <c r="D60" s="35" t="s">
        <v>60</v>
      </c>
      <c r="E60" s="36"/>
      <c r="F60" s="36"/>
      <c r="G60" s="36"/>
      <c r="H60" s="36"/>
      <c r="I60" s="36"/>
      <c r="J60" s="36"/>
      <c r="K60" s="36"/>
      <c r="L60" s="36"/>
      <c r="M60" s="36"/>
      <c r="N60" s="36"/>
      <c r="O60" s="36"/>
      <c r="P60" s="36"/>
      <c r="Q60" s="36"/>
      <c r="R60" s="36"/>
      <c r="S60" s="36"/>
      <c r="T60" s="36"/>
      <c r="U60" s="36"/>
      <c r="V60" s="36"/>
      <c r="W60" s="36"/>
      <c r="X60" s="36"/>
      <c r="Y60" s="36"/>
      <c r="Z60" s="37"/>
      <c r="AC60" s="35" t="s">
        <v>61</v>
      </c>
      <c r="AD60" s="36"/>
      <c r="AE60" s="36"/>
      <c r="AF60" s="36"/>
      <c r="AG60" s="36"/>
      <c r="AH60" s="36"/>
      <c r="AI60" s="36"/>
      <c r="AJ60" s="36"/>
      <c r="AK60" s="36"/>
      <c r="AL60" s="36"/>
      <c r="AM60" s="36"/>
      <c r="AN60" s="36"/>
      <c r="AO60" s="37"/>
      <c r="AQ60" s="23"/>
    </row>
    <row r="61" spans="2:43" s="2" customFormat="1" ht="14.25" customHeight="1" x14ac:dyDescent="0.3">
      <c r="B61" s="10"/>
      <c r="D61" s="38"/>
      <c r="Z61" s="39"/>
      <c r="AC61" s="38"/>
      <c r="AO61" s="39"/>
      <c r="AQ61" s="11"/>
    </row>
    <row r="62" spans="2:43" s="2" customFormat="1" ht="14.25" customHeight="1" x14ac:dyDescent="0.3">
      <c r="B62" s="10"/>
      <c r="D62" s="38"/>
      <c r="Z62" s="39"/>
      <c r="AC62" s="38"/>
      <c r="AO62" s="39"/>
      <c r="AQ62" s="11"/>
    </row>
    <row r="63" spans="2:43" s="2" customFormat="1" ht="14.25" customHeight="1" x14ac:dyDescent="0.3">
      <c r="B63" s="10"/>
      <c r="D63" s="38"/>
      <c r="Z63" s="39"/>
      <c r="AC63" s="38"/>
      <c r="AO63" s="39"/>
      <c r="AQ63" s="11"/>
    </row>
    <row r="64" spans="2:43" s="2" customFormat="1" ht="14.25" customHeight="1" x14ac:dyDescent="0.3">
      <c r="B64" s="10"/>
      <c r="D64" s="38"/>
      <c r="Z64" s="39"/>
      <c r="AC64" s="38"/>
      <c r="AO64" s="39"/>
      <c r="AQ64" s="11"/>
    </row>
    <row r="65" spans="2:43" s="2" customFormat="1" ht="14.25" customHeight="1" x14ac:dyDescent="0.3">
      <c r="B65" s="10"/>
      <c r="D65" s="38"/>
      <c r="Z65" s="39"/>
      <c r="AC65" s="38"/>
      <c r="AO65" s="39"/>
      <c r="AQ65" s="11"/>
    </row>
    <row r="66" spans="2:43" s="2" customFormat="1" ht="14.25" customHeight="1" x14ac:dyDescent="0.3">
      <c r="B66" s="10"/>
      <c r="D66" s="38"/>
      <c r="Z66" s="39"/>
      <c r="AC66" s="38"/>
      <c r="AO66" s="39"/>
      <c r="AQ66" s="11"/>
    </row>
    <row r="67" spans="2:43" s="2" customFormat="1" ht="14.25" customHeight="1" x14ac:dyDescent="0.3">
      <c r="B67" s="10"/>
      <c r="D67" s="38"/>
      <c r="Z67" s="39"/>
      <c r="AC67" s="38"/>
      <c r="AO67" s="39"/>
      <c r="AQ67" s="11"/>
    </row>
    <row r="68" spans="2:43" s="2" customFormat="1" ht="14.25" customHeight="1" x14ac:dyDescent="0.3">
      <c r="B68" s="10"/>
      <c r="D68" s="38"/>
      <c r="Z68" s="39"/>
      <c r="AC68" s="38"/>
      <c r="AO68" s="39"/>
      <c r="AQ68" s="11"/>
    </row>
    <row r="69" spans="2:43" s="6" customFormat="1" ht="15.75" customHeight="1" x14ac:dyDescent="0.3">
      <c r="B69" s="22"/>
      <c r="D69" s="40" t="s">
        <v>58</v>
      </c>
      <c r="E69" s="41"/>
      <c r="F69" s="41"/>
      <c r="G69" s="41"/>
      <c r="H69" s="41"/>
      <c r="I69" s="41"/>
      <c r="J69" s="41"/>
      <c r="K69" s="41"/>
      <c r="L69" s="41"/>
      <c r="M69" s="41"/>
      <c r="N69" s="41"/>
      <c r="O69" s="41"/>
      <c r="P69" s="41"/>
      <c r="Q69" s="41"/>
      <c r="R69" s="42" t="s">
        <v>59</v>
      </c>
      <c r="S69" s="41"/>
      <c r="T69" s="41"/>
      <c r="U69" s="41"/>
      <c r="V69" s="41"/>
      <c r="W69" s="41"/>
      <c r="X69" s="41"/>
      <c r="Y69" s="41"/>
      <c r="Z69" s="43"/>
      <c r="AC69" s="40" t="s">
        <v>58</v>
      </c>
      <c r="AD69" s="41"/>
      <c r="AE69" s="41"/>
      <c r="AF69" s="41"/>
      <c r="AG69" s="41"/>
      <c r="AH69" s="41"/>
      <c r="AI69" s="41"/>
      <c r="AJ69" s="41"/>
      <c r="AK69" s="41"/>
      <c r="AL69" s="41"/>
      <c r="AM69" s="42" t="s">
        <v>59</v>
      </c>
      <c r="AN69" s="41"/>
      <c r="AO69" s="43"/>
      <c r="AQ69" s="23"/>
    </row>
    <row r="70" spans="2:43" s="6" customFormat="1" ht="7.5" customHeight="1" x14ac:dyDescent="0.3">
      <c r="B70" s="22"/>
      <c r="AQ70" s="23"/>
    </row>
    <row r="71" spans="2:43" s="6" customFormat="1" ht="7.5" customHeight="1" x14ac:dyDescent="0.3">
      <c r="B71" s="44"/>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6"/>
    </row>
    <row r="75" spans="2:43" s="6" customFormat="1" ht="7.5" customHeight="1" x14ac:dyDescent="0.3">
      <c r="B75" s="47"/>
      <c r="C75" s="48"/>
      <c r="D75" s="48"/>
      <c r="E75" s="48"/>
      <c r="F75" s="48"/>
      <c r="G75" s="48"/>
      <c r="H75" s="48"/>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8"/>
      <c r="AI75" s="48"/>
      <c r="AJ75" s="48"/>
      <c r="AK75" s="48"/>
      <c r="AL75" s="48"/>
      <c r="AM75" s="48"/>
      <c r="AN75" s="48"/>
      <c r="AO75" s="48"/>
      <c r="AP75" s="48"/>
      <c r="AQ75" s="49"/>
    </row>
    <row r="76" spans="2:43" s="6" customFormat="1" ht="37.5" customHeight="1" x14ac:dyDescent="0.3">
      <c r="B76" s="22"/>
      <c r="C76" s="190" t="s">
        <v>62</v>
      </c>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2"/>
      <c r="AL76" s="172"/>
      <c r="AM76" s="172"/>
      <c r="AN76" s="172"/>
      <c r="AO76" s="172"/>
      <c r="AP76" s="172"/>
      <c r="AQ76" s="23"/>
    </row>
    <row r="77" spans="2:43" s="15" customFormat="1" ht="15" customHeight="1" x14ac:dyDescent="0.3">
      <c r="B77" s="50"/>
      <c r="C77" s="17" t="s">
        <v>13</v>
      </c>
      <c r="L77" s="15" t="str">
        <f>$K$5</f>
        <v>022</v>
      </c>
      <c r="AQ77" s="51"/>
    </row>
    <row r="78" spans="2:43" s="52" customFormat="1" ht="37.5" customHeight="1" x14ac:dyDescent="0.3">
      <c r="B78" s="53"/>
      <c r="C78" s="52" t="s">
        <v>16</v>
      </c>
      <c r="L78" s="191" t="str">
        <f>$K$6</f>
        <v>Snižování spotřeby energie v budově v majetku MČ Praha-Libuš na adrese Libušská č.p. 81 - zateplení objektu</v>
      </c>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c r="AK78" s="172"/>
      <c r="AL78" s="172"/>
      <c r="AM78" s="172"/>
      <c r="AN78" s="172"/>
      <c r="AO78" s="172"/>
      <c r="AQ78" s="54"/>
    </row>
    <row r="79" spans="2:43" s="6" customFormat="1" ht="7.5" customHeight="1" x14ac:dyDescent="0.3">
      <c r="B79" s="22"/>
      <c r="AQ79" s="23"/>
    </row>
    <row r="80" spans="2:43" s="6" customFormat="1" ht="15.75" customHeight="1" x14ac:dyDescent="0.3">
      <c r="B80" s="22"/>
      <c r="C80" s="17" t="s">
        <v>22</v>
      </c>
      <c r="L80" s="55" t="str">
        <f>IF($K$8="","",$K$8)</f>
        <v xml:space="preserve">Libušská č. p. 81/232, 142 00 Praha 4-Libuš
</v>
      </c>
      <c r="AI80" s="17" t="s">
        <v>24</v>
      </c>
      <c r="AM80" s="56" t="str">
        <f>IF($AN$8="","",$AN$8)</f>
        <v>11.09.2014</v>
      </c>
      <c r="AQ80" s="23"/>
    </row>
    <row r="81" spans="1:86" s="6" customFormat="1" ht="7.5" customHeight="1" x14ac:dyDescent="0.3">
      <c r="B81" s="22"/>
      <c r="AQ81" s="23"/>
    </row>
    <row r="82" spans="1:86" s="6" customFormat="1" ht="18.75" customHeight="1" x14ac:dyDescent="0.3">
      <c r="B82" s="22"/>
      <c r="C82" s="17" t="s">
        <v>28</v>
      </c>
      <c r="L82" s="15" t="str">
        <f>IF($E$11="","",$E$11)</f>
        <v>Městská část Praha-Libuš</v>
      </c>
      <c r="AI82" s="17" t="s">
        <v>36</v>
      </c>
      <c r="AM82" s="184" t="str">
        <f>IF($E$17="","",$E$17)</f>
        <v>Anylopex plus s.r.o., AG Energy</v>
      </c>
      <c r="AN82" s="172"/>
      <c r="AO82" s="172"/>
      <c r="AP82" s="172"/>
      <c r="AQ82" s="23"/>
      <c r="AS82" s="202" t="s">
        <v>63</v>
      </c>
      <c r="AT82" s="203"/>
      <c r="AU82" s="36"/>
      <c r="AV82" s="36"/>
      <c r="AW82" s="36"/>
      <c r="AX82" s="36"/>
      <c r="AY82" s="36"/>
      <c r="AZ82" s="36"/>
      <c r="BA82" s="36"/>
      <c r="BB82" s="36"/>
      <c r="BC82" s="36"/>
      <c r="BD82" s="37"/>
    </row>
    <row r="83" spans="1:86" s="6" customFormat="1" ht="15.75" customHeight="1" x14ac:dyDescent="0.3">
      <c r="B83" s="22"/>
      <c r="C83" s="17" t="s">
        <v>34</v>
      </c>
      <c r="L83" s="15" t="str">
        <f>IF($E$14="Vyplň údaj","",$E$14)</f>
        <v/>
      </c>
      <c r="AI83" s="17" t="s">
        <v>41</v>
      </c>
      <c r="AM83" s="184" t="str">
        <f>IF($E$20="","",$E$20)</f>
        <v>Bc. Martin Škopek</v>
      </c>
      <c r="AN83" s="172"/>
      <c r="AO83" s="172"/>
      <c r="AP83" s="172"/>
      <c r="AQ83" s="23"/>
      <c r="AS83" s="204"/>
      <c r="AT83" s="172"/>
      <c r="BD83" s="58"/>
    </row>
    <row r="84" spans="1:86" s="6" customFormat="1" ht="12" customHeight="1" x14ac:dyDescent="0.3">
      <c r="B84" s="22"/>
      <c r="AQ84" s="23"/>
      <c r="AS84" s="204"/>
      <c r="AT84" s="172"/>
      <c r="BD84" s="58"/>
    </row>
    <row r="85" spans="1:86" s="6" customFormat="1" ht="30" customHeight="1" x14ac:dyDescent="0.3">
      <c r="B85" s="22"/>
      <c r="C85" s="180" t="s">
        <v>64</v>
      </c>
      <c r="D85" s="181"/>
      <c r="E85" s="181"/>
      <c r="F85" s="181"/>
      <c r="G85" s="181"/>
      <c r="H85" s="33"/>
      <c r="I85" s="182" t="s">
        <v>65</v>
      </c>
      <c r="J85" s="181"/>
      <c r="K85" s="181"/>
      <c r="L85" s="181"/>
      <c r="M85" s="181"/>
      <c r="N85" s="181"/>
      <c r="O85" s="181"/>
      <c r="P85" s="181"/>
      <c r="Q85" s="181"/>
      <c r="R85" s="181"/>
      <c r="S85" s="181"/>
      <c r="T85" s="181"/>
      <c r="U85" s="181"/>
      <c r="V85" s="181"/>
      <c r="W85" s="181"/>
      <c r="X85" s="181"/>
      <c r="Y85" s="181"/>
      <c r="Z85" s="181"/>
      <c r="AA85" s="181"/>
      <c r="AB85" s="181"/>
      <c r="AC85" s="181"/>
      <c r="AD85" s="181"/>
      <c r="AE85" s="181"/>
      <c r="AF85" s="181"/>
      <c r="AG85" s="182" t="s">
        <v>66</v>
      </c>
      <c r="AH85" s="181"/>
      <c r="AI85" s="181"/>
      <c r="AJ85" s="181"/>
      <c r="AK85" s="181"/>
      <c r="AL85" s="181"/>
      <c r="AM85" s="181"/>
      <c r="AN85" s="182" t="s">
        <v>67</v>
      </c>
      <c r="AO85" s="181"/>
      <c r="AP85" s="183"/>
      <c r="AQ85" s="23"/>
      <c r="AS85" s="59" t="s">
        <v>68</v>
      </c>
      <c r="AT85" s="60" t="s">
        <v>69</v>
      </c>
      <c r="AU85" s="60" t="s">
        <v>70</v>
      </c>
      <c r="AV85" s="60" t="s">
        <v>71</v>
      </c>
      <c r="AW85" s="60" t="s">
        <v>72</v>
      </c>
      <c r="AX85" s="60" t="s">
        <v>73</v>
      </c>
      <c r="AY85" s="60" t="s">
        <v>74</v>
      </c>
      <c r="AZ85" s="60" t="s">
        <v>75</v>
      </c>
      <c r="BA85" s="60" t="s">
        <v>76</v>
      </c>
      <c r="BB85" s="60" t="s">
        <v>77</v>
      </c>
      <c r="BC85" s="60" t="s">
        <v>78</v>
      </c>
      <c r="BD85" s="61" t="s">
        <v>79</v>
      </c>
      <c r="BE85" s="62"/>
    </row>
    <row r="86" spans="1:86" s="6" customFormat="1" ht="12" customHeight="1" x14ac:dyDescent="0.3">
      <c r="B86" s="22"/>
      <c r="AQ86" s="23"/>
      <c r="AS86" s="63"/>
      <c r="AT86" s="36"/>
      <c r="AU86" s="36"/>
      <c r="AV86" s="36"/>
      <c r="AW86" s="36"/>
      <c r="AX86" s="36"/>
      <c r="AY86" s="36"/>
      <c r="AZ86" s="36"/>
      <c r="BA86" s="36"/>
      <c r="BB86" s="36"/>
      <c r="BC86" s="36"/>
      <c r="BD86" s="37"/>
    </row>
    <row r="87" spans="1:86" s="52" customFormat="1" ht="33" customHeight="1" x14ac:dyDescent="0.3">
      <c r="B87" s="53"/>
      <c r="C87" s="64" t="s">
        <v>80</v>
      </c>
      <c r="D87" s="64"/>
      <c r="E87" s="64"/>
      <c r="F87" s="64"/>
      <c r="G87" s="64"/>
      <c r="H87" s="64"/>
      <c r="I87" s="64"/>
      <c r="J87" s="64"/>
      <c r="K87" s="64"/>
      <c r="L87" s="64"/>
      <c r="M87" s="64"/>
      <c r="N87" s="64"/>
      <c r="O87" s="64"/>
      <c r="P87" s="64"/>
      <c r="Q87" s="64"/>
      <c r="R87" s="64"/>
      <c r="S87" s="64"/>
      <c r="T87" s="64"/>
      <c r="U87" s="64"/>
      <c r="V87" s="64"/>
      <c r="W87" s="64"/>
      <c r="X87" s="64"/>
      <c r="Y87" s="64"/>
      <c r="Z87" s="64"/>
      <c r="AA87" s="64"/>
      <c r="AB87" s="64"/>
      <c r="AC87" s="64"/>
      <c r="AD87" s="64"/>
      <c r="AE87" s="64"/>
      <c r="AF87" s="64"/>
      <c r="AG87" s="174">
        <f>ROUND(SUM($AG$88:$AG$90),2)</f>
        <v>0</v>
      </c>
      <c r="AH87" s="175"/>
      <c r="AI87" s="175"/>
      <c r="AJ87" s="175"/>
      <c r="AK87" s="175"/>
      <c r="AL87" s="175"/>
      <c r="AM87" s="175"/>
      <c r="AN87" s="174">
        <f>ROUND(SUM($AG$87,$AT$87),2)</f>
        <v>0</v>
      </c>
      <c r="AO87" s="175"/>
      <c r="AP87" s="175"/>
      <c r="AQ87" s="54"/>
      <c r="AS87" s="65">
        <f>ROUND(SUM($AS$88:$AS$90),2)</f>
        <v>0</v>
      </c>
      <c r="AT87" s="66">
        <f>ROUND(SUM($AV$87:$AW$87),2)</f>
        <v>0</v>
      </c>
      <c r="AU87" s="67">
        <f>ROUND(SUM($AU$88:$AU$90),5)</f>
        <v>891.94293000000005</v>
      </c>
      <c r="AV87" s="66">
        <f>ROUND($AZ$87*$L$28,2)</f>
        <v>0</v>
      </c>
      <c r="AW87" s="66">
        <f>ROUND($BA$87*$L$29,2)</f>
        <v>0</v>
      </c>
      <c r="AX87" s="66">
        <f>ROUND($BB$87*$L$28,2)</f>
        <v>0</v>
      </c>
      <c r="AY87" s="66">
        <f>ROUND($BC$87*$L$29,2)</f>
        <v>0</v>
      </c>
      <c r="AZ87" s="66">
        <f>ROUND(SUM($AZ$88:$AZ$90),2)</f>
        <v>0</v>
      </c>
      <c r="BA87" s="66">
        <f>ROUND(SUM($BA$88:$BA$90),2)</f>
        <v>0</v>
      </c>
      <c r="BB87" s="66">
        <f>ROUND(SUM($BB$88:$BB$90),2)</f>
        <v>0</v>
      </c>
      <c r="BC87" s="66">
        <f>ROUND(SUM($BC$88:$BC$90),2)</f>
        <v>0</v>
      </c>
      <c r="BD87" s="68">
        <f>ROUND(SUM($BD$88:$BD$90),2)</f>
        <v>0</v>
      </c>
      <c r="BS87" s="52" t="s">
        <v>81</v>
      </c>
      <c r="BT87" s="52" t="s">
        <v>82</v>
      </c>
      <c r="BU87" s="69" t="s">
        <v>83</v>
      </c>
      <c r="BV87" s="52" t="s">
        <v>84</v>
      </c>
      <c r="BW87" s="52" t="s">
        <v>85</v>
      </c>
      <c r="BX87" s="52" t="s">
        <v>86</v>
      </c>
    </row>
    <row r="88" spans="1:86" s="70" customFormat="1" ht="28.5" customHeight="1" x14ac:dyDescent="0.3">
      <c r="A88" s="149" t="s">
        <v>1146</v>
      </c>
      <c r="B88" s="71"/>
      <c r="C88" s="72"/>
      <c r="D88" s="178" t="s">
        <v>87</v>
      </c>
      <c r="E88" s="179"/>
      <c r="F88" s="179"/>
      <c r="G88" s="179"/>
      <c r="H88" s="179"/>
      <c r="I88" s="72"/>
      <c r="J88" s="178" t="s">
        <v>88</v>
      </c>
      <c r="K88" s="179"/>
      <c r="L88" s="179"/>
      <c r="M88" s="179"/>
      <c r="N88" s="179"/>
      <c r="O88" s="179"/>
      <c r="P88" s="179"/>
      <c r="Q88" s="179"/>
      <c r="R88" s="179"/>
      <c r="S88" s="179"/>
      <c r="T88" s="179"/>
      <c r="U88" s="179"/>
      <c r="V88" s="179"/>
      <c r="W88" s="179"/>
      <c r="X88" s="179"/>
      <c r="Y88" s="179"/>
      <c r="Z88" s="179"/>
      <c r="AA88" s="179"/>
      <c r="AB88" s="179"/>
      <c r="AC88" s="179"/>
      <c r="AD88" s="179"/>
      <c r="AE88" s="179"/>
      <c r="AF88" s="179"/>
      <c r="AG88" s="176">
        <f>'001 - Architektonicko-sta...'!$M$27</f>
        <v>0</v>
      </c>
      <c r="AH88" s="177"/>
      <c r="AI88" s="177"/>
      <c r="AJ88" s="177"/>
      <c r="AK88" s="177"/>
      <c r="AL88" s="177"/>
      <c r="AM88" s="177"/>
      <c r="AN88" s="176">
        <f>ROUND(SUM($AG$88,$AT$88),2)</f>
        <v>0</v>
      </c>
      <c r="AO88" s="177"/>
      <c r="AP88" s="177"/>
      <c r="AQ88" s="73"/>
      <c r="AS88" s="74">
        <f>'001 - Architektonicko-sta...'!$M$25</f>
        <v>0</v>
      </c>
      <c r="AT88" s="75">
        <f>ROUND(SUM($AV$88:$AW$88),2)</f>
        <v>0</v>
      </c>
      <c r="AU88" s="76">
        <f>'001 - Architektonicko-sta...'!$W$137</f>
        <v>781.69627500000001</v>
      </c>
      <c r="AV88" s="75">
        <f>'001 - Architektonicko-sta...'!$M$29</f>
        <v>0</v>
      </c>
      <c r="AW88" s="75">
        <f>'001 - Architektonicko-sta...'!$M$30</f>
        <v>0</v>
      </c>
      <c r="AX88" s="75">
        <f>'001 - Architektonicko-sta...'!$M$31</f>
        <v>0</v>
      </c>
      <c r="AY88" s="75">
        <f>'001 - Architektonicko-sta...'!$M$32</f>
        <v>0</v>
      </c>
      <c r="AZ88" s="75">
        <f>'001 - Architektonicko-sta...'!$H$29</f>
        <v>0</v>
      </c>
      <c r="BA88" s="75">
        <f>'001 - Architektonicko-sta...'!$H$30</f>
        <v>0</v>
      </c>
      <c r="BB88" s="75">
        <f>'001 - Architektonicko-sta...'!$H$31</f>
        <v>0</v>
      </c>
      <c r="BC88" s="75">
        <f>'001 - Architektonicko-sta...'!$H$32</f>
        <v>0</v>
      </c>
      <c r="BD88" s="77">
        <f>'001 - Architektonicko-sta...'!$H$33</f>
        <v>0</v>
      </c>
      <c r="BT88" s="70" t="s">
        <v>21</v>
      </c>
      <c r="BV88" s="70" t="s">
        <v>84</v>
      </c>
      <c r="BW88" s="70" t="s">
        <v>89</v>
      </c>
      <c r="BX88" s="70" t="s">
        <v>85</v>
      </c>
    </row>
    <row r="89" spans="1:86" s="70" customFormat="1" ht="28.5" customHeight="1" x14ac:dyDescent="0.3">
      <c r="A89" s="149" t="s">
        <v>1146</v>
      </c>
      <c r="B89" s="71"/>
      <c r="C89" s="72"/>
      <c r="D89" s="178" t="s">
        <v>90</v>
      </c>
      <c r="E89" s="179"/>
      <c r="F89" s="179"/>
      <c r="G89" s="179"/>
      <c r="H89" s="179"/>
      <c r="I89" s="72"/>
      <c r="J89" s="178" t="s">
        <v>91</v>
      </c>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6">
        <f>'002 - ZTI a ÚT'!$M$27</f>
        <v>0</v>
      </c>
      <c r="AH89" s="177"/>
      <c r="AI89" s="177"/>
      <c r="AJ89" s="177"/>
      <c r="AK89" s="177"/>
      <c r="AL89" s="177"/>
      <c r="AM89" s="177"/>
      <c r="AN89" s="176">
        <f>ROUND(SUM($AG$89,$AT$89),2)</f>
        <v>0</v>
      </c>
      <c r="AO89" s="177"/>
      <c r="AP89" s="177"/>
      <c r="AQ89" s="73"/>
      <c r="AS89" s="74">
        <f>'002 - ZTI a ÚT'!$M$25</f>
        <v>0</v>
      </c>
      <c r="AT89" s="75">
        <f>ROUND(SUM($AV$89:$AW$89),2)</f>
        <v>0</v>
      </c>
      <c r="AU89" s="76">
        <f>'002 - ZTI a ÚT'!$W$123</f>
        <v>84.471658999999988</v>
      </c>
      <c r="AV89" s="75">
        <f>'002 - ZTI a ÚT'!$M$29</f>
        <v>0</v>
      </c>
      <c r="AW89" s="75">
        <f>'002 - ZTI a ÚT'!$M$30</f>
        <v>0</v>
      </c>
      <c r="AX89" s="75">
        <f>'002 - ZTI a ÚT'!$M$31</f>
        <v>0</v>
      </c>
      <c r="AY89" s="75">
        <f>'002 - ZTI a ÚT'!$M$32</f>
        <v>0</v>
      </c>
      <c r="AZ89" s="75">
        <f>'002 - ZTI a ÚT'!$H$29</f>
        <v>0</v>
      </c>
      <c r="BA89" s="75">
        <f>'002 - ZTI a ÚT'!$H$30</f>
        <v>0</v>
      </c>
      <c r="BB89" s="75">
        <f>'002 - ZTI a ÚT'!$H$31</f>
        <v>0</v>
      </c>
      <c r="BC89" s="75">
        <f>'002 - ZTI a ÚT'!$H$32</f>
        <v>0</v>
      </c>
      <c r="BD89" s="77">
        <f>'002 - ZTI a ÚT'!$H$33</f>
        <v>0</v>
      </c>
      <c r="BT89" s="70" t="s">
        <v>21</v>
      </c>
      <c r="BV89" s="70" t="s">
        <v>84</v>
      </c>
      <c r="BW89" s="70" t="s">
        <v>92</v>
      </c>
      <c r="BX89" s="70" t="s">
        <v>85</v>
      </c>
    </row>
    <row r="90" spans="1:86" s="70" customFormat="1" ht="28.5" customHeight="1" x14ac:dyDescent="0.3">
      <c r="A90" s="149" t="s">
        <v>1146</v>
      </c>
      <c r="B90" s="71"/>
      <c r="C90" s="72"/>
      <c r="D90" s="178" t="s">
        <v>93</v>
      </c>
      <c r="E90" s="179"/>
      <c r="F90" s="179"/>
      <c r="G90" s="179"/>
      <c r="H90" s="179"/>
      <c r="I90" s="72"/>
      <c r="J90" s="178" t="s">
        <v>94</v>
      </c>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6">
        <f>'003 - Elektroinstalace'!$M$27</f>
        <v>0</v>
      </c>
      <c r="AH90" s="177"/>
      <c r="AI90" s="177"/>
      <c r="AJ90" s="177"/>
      <c r="AK90" s="177"/>
      <c r="AL90" s="177"/>
      <c r="AM90" s="177"/>
      <c r="AN90" s="176">
        <f>ROUND(SUM($AG$90,$AT$90),2)</f>
        <v>0</v>
      </c>
      <c r="AO90" s="177"/>
      <c r="AP90" s="177"/>
      <c r="AQ90" s="73"/>
      <c r="AS90" s="78">
        <f>'003 - Elektroinstalace'!$M$25</f>
        <v>0</v>
      </c>
      <c r="AT90" s="79">
        <f>ROUND(SUM($AV$90:$AW$90),2)</f>
        <v>0</v>
      </c>
      <c r="AU90" s="80">
        <f>'003 - Elektroinstalace'!$W$121</f>
        <v>25.775000000000006</v>
      </c>
      <c r="AV90" s="79">
        <f>'003 - Elektroinstalace'!$M$29</f>
        <v>0</v>
      </c>
      <c r="AW90" s="79">
        <f>'003 - Elektroinstalace'!$M$30</f>
        <v>0</v>
      </c>
      <c r="AX90" s="79">
        <f>'003 - Elektroinstalace'!$M$31</f>
        <v>0</v>
      </c>
      <c r="AY90" s="79">
        <f>'003 - Elektroinstalace'!$M$32</f>
        <v>0</v>
      </c>
      <c r="AZ90" s="79">
        <f>'003 - Elektroinstalace'!$H$29</f>
        <v>0</v>
      </c>
      <c r="BA90" s="79">
        <f>'003 - Elektroinstalace'!$H$30</f>
        <v>0</v>
      </c>
      <c r="BB90" s="79">
        <f>'003 - Elektroinstalace'!$H$31</f>
        <v>0</v>
      </c>
      <c r="BC90" s="79">
        <f>'003 - Elektroinstalace'!$H$32</f>
        <v>0</v>
      </c>
      <c r="BD90" s="81">
        <f>'003 - Elektroinstalace'!$H$33</f>
        <v>0</v>
      </c>
      <c r="BT90" s="70" t="s">
        <v>21</v>
      </c>
      <c r="BV90" s="70" t="s">
        <v>84</v>
      </c>
      <c r="BW90" s="70" t="s">
        <v>95</v>
      </c>
      <c r="BX90" s="70" t="s">
        <v>85</v>
      </c>
    </row>
    <row r="91" spans="1:86" s="2" customFormat="1" ht="14.25" customHeight="1" x14ac:dyDescent="0.3">
      <c r="B91" s="10"/>
      <c r="AQ91" s="11"/>
    </row>
    <row r="92" spans="1:86" s="6" customFormat="1" ht="30.75" customHeight="1" x14ac:dyDescent="0.3">
      <c r="B92" s="22"/>
      <c r="C92" s="64" t="s">
        <v>96</v>
      </c>
      <c r="AG92" s="174">
        <f>ROUND(SUM($AG$93:$AM$93),2)</f>
        <v>38519</v>
      </c>
      <c r="AH92" s="172"/>
      <c r="AI92" s="172"/>
      <c r="AJ92" s="172"/>
      <c r="AK92" s="172"/>
      <c r="AL92" s="172"/>
      <c r="AM92" s="172"/>
      <c r="AN92" s="174">
        <f>ROUND(SUM($AN$93:$AQ$93),2)</f>
        <v>46607.99</v>
      </c>
      <c r="AO92" s="172"/>
      <c r="AP92" s="172"/>
      <c r="AQ92" s="23"/>
      <c r="AS92" s="59" t="s">
        <v>97</v>
      </c>
      <c r="AT92" s="60" t="s">
        <v>98</v>
      </c>
      <c r="AU92" s="60" t="s">
        <v>46</v>
      </c>
      <c r="AV92" s="61" t="s">
        <v>69</v>
      </c>
      <c r="AW92" s="62"/>
    </row>
    <row r="93" spans="1:86" s="155" customFormat="1" ht="21" customHeight="1" x14ac:dyDescent="0.3">
      <c r="B93" s="22"/>
      <c r="D93" s="193" t="s">
        <v>1153</v>
      </c>
      <c r="E93" s="194"/>
      <c r="F93" s="194"/>
      <c r="G93" s="194"/>
      <c r="H93" s="194"/>
      <c r="I93" s="156"/>
      <c r="J93" s="195" t="s">
        <v>1154</v>
      </c>
      <c r="K93" s="179"/>
      <c r="L93" s="179"/>
      <c r="M93" s="179"/>
      <c r="N93" s="179"/>
      <c r="O93" s="179"/>
      <c r="P93" s="179"/>
      <c r="Q93" s="179"/>
      <c r="R93" s="179"/>
      <c r="S93" s="179"/>
      <c r="T93" s="179"/>
      <c r="U93" s="179"/>
      <c r="V93" s="179"/>
      <c r="W93" s="179"/>
      <c r="X93" s="179"/>
      <c r="Y93" s="179"/>
      <c r="Z93" s="179"/>
      <c r="AA93" s="179"/>
      <c r="AB93" s="179"/>
      <c r="AC93" s="179"/>
      <c r="AD93" s="179"/>
      <c r="AE93" s="179"/>
      <c r="AF93" s="179"/>
      <c r="AG93" s="176">
        <v>38519</v>
      </c>
      <c r="AH93" s="177"/>
      <c r="AI93" s="177"/>
      <c r="AJ93" s="177"/>
      <c r="AK93" s="177"/>
      <c r="AL93" s="177"/>
      <c r="AM93" s="177"/>
      <c r="AN93" s="176">
        <f>AG93*1.21</f>
        <v>46607.99</v>
      </c>
      <c r="AO93" s="177"/>
      <c r="AP93" s="177"/>
      <c r="AQ93" s="23"/>
      <c r="AS93" s="165"/>
      <c r="AT93" s="166"/>
      <c r="AU93" s="166"/>
      <c r="AV93" s="167"/>
      <c r="BY93" s="83"/>
      <c r="BZ93" s="83"/>
      <c r="CA93" s="83"/>
      <c r="CB93" s="83"/>
      <c r="CC93" s="83"/>
      <c r="CD93" s="83"/>
      <c r="CE93" s="83"/>
      <c r="CF93" s="83"/>
      <c r="CG93" s="83"/>
      <c r="CH93" s="83"/>
    </row>
    <row r="94" spans="1:86" s="6" customFormat="1" ht="12" customHeight="1" x14ac:dyDescent="0.3">
      <c r="B94" s="22"/>
      <c r="AQ94" s="23"/>
    </row>
    <row r="95" spans="1:86" s="6" customFormat="1" ht="30.75" customHeight="1" x14ac:dyDescent="0.3">
      <c r="B95" s="22"/>
      <c r="C95" s="84" t="s">
        <v>100</v>
      </c>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168">
        <f>ROUND($AG$87+$AG$92,2)</f>
        <v>38519</v>
      </c>
      <c r="AH95" s="169"/>
      <c r="AI95" s="169"/>
      <c r="AJ95" s="169"/>
      <c r="AK95" s="169"/>
      <c r="AL95" s="169"/>
      <c r="AM95" s="169"/>
      <c r="AN95" s="168">
        <f>ROUND($AN$87+$AN$92,2)</f>
        <v>46607.99</v>
      </c>
      <c r="AO95" s="169"/>
      <c r="AP95" s="169"/>
      <c r="AQ95" s="23"/>
    </row>
    <row r="96" spans="1:86" s="6" customFormat="1" ht="7.5" customHeight="1" x14ac:dyDescent="0.3">
      <c r="B96" s="44"/>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6"/>
    </row>
  </sheetData>
  <mergeCells count="58">
    <mergeCell ref="D93:H93"/>
    <mergeCell ref="J93:AF93"/>
    <mergeCell ref="AG93:AM93"/>
    <mergeCell ref="AN93:AP93"/>
    <mergeCell ref="BE5:BE34"/>
    <mergeCell ref="K5:AO5"/>
    <mergeCell ref="K6:AO6"/>
    <mergeCell ref="E14:AJ14"/>
    <mergeCell ref="AK23:AO23"/>
    <mergeCell ref="AK24:AO24"/>
    <mergeCell ref="AK26:AO26"/>
    <mergeCell ref="L28:O28"/>
    <mergeCell ref="L30:O30"/>
    <mergeCell ref="W30:AE30"/>
    <mergeCell ref="AK30:AO30"/>
    <mergeCell ref="AS82:AT84"/>
    <mergeCell ref="C2:AP2"/>
    <mergeCell ref="C4:AP4"/>
    <mergeCell ref="W28:AE28"/>
    <mergeCell ref="AK28:AO28"/>
    <mergeCell ref="L29:O29"/>
    <mergeCell ref="W29:AE29"/>
    <mergeCell ref="AK29:AO29"/>
    <mergeCell ref="AM83:AP83"/>
    <mergeCell ref="L31:O31"/>
    <mergeCell ref="W31:AE31"/>
    <mergeCell ref="AK31:AO31"/>
    <mergeCell ref="L32:O32"/>
    <mergeCell ref="W32:AE32"/>
    <mergeCell ref="AK32:AO32"/>
    <mergeCell ref="X34:AB34"/>
    <mergeCell ref="AK34:AO34"/>
    <mergeCell ref="C76:AP76"/>
    <mergeCell ref="L78:AO78"/>
    <mergeCell ref="AM82:AP82"/>
    <mergeCell ref="C85:G85"/>
    <mergeCell ref="I85:AF85"/>
    <mergeCell ref="AG85:AM85"/>
    <mergeCell ref="AN85:AP85"/>
    <mergeCell ref="AN88:AP88"/>
    <mergeCell ref="AG88:AM88"/>
    <mergeCell ref="D88:H88"/>
    <mergeCell ref="J88:AF88"/>
    <mergeCell ref="AN89:AP89"/>
    <mergeCell ref="AG89:AM89"/>
    <mergeCell ref="D89:H89"/>
    <mergeCell ref="J89:AF89"/>
    <mergeCell ref="AN90:AP90"/>
    <mergeCell ref="AG90:AM90"/>
    <mergeCell ref="D90:H90"/>
    <mergeCell ref="J90:AF90"/>
    <mergeCell ref="AG95:AM95"/>
    <mergeCell ref="AN95:AP95"/>
    <mergeCell ref="AR2:BE2"/>
    <mergeCell ref="AG87:AM87"/>
    <mergeCell ref="AN87:AP87"/>
    <mergeCell ref="AG92:AM92"/>
    <mergeCell ref="AN92:AP92"/>
  </mergeCells>
  <dataValidations count="2">
    <dataValidation type="list" allowBlank="1" showInputMessage="1" showErrorMessage="1" error="Povoleny jsou hodnoty základní, snížená, zákl. přenesená, sníž. přenesená, nulová." sqref="AU93:AU94">
      <formula1>"základní,snížená,zákl. přenesená,sníž. přenesená,nulová"</formula1>
    </dataValidation>
    <dataValidation type="list" allowBlank="1" showInputMessage="1" showErrorMessage="1" error="Povoleny jsou hodnoty stavební čast, technologická čast, investiční čast." sqref="AT93:AT94">
      <formula1>"stavební čast,technologická čast,investiční čast"</formula1>
    </dataValidation>
  </dataValidations>
  <hyperlinks>
    <hyperlink ref="K1:S1" location="C2" tooltip="Souhrnný list stavby" display="1) Souhrnný list stavby"/>
    <hyperlink ref="W1:AF1" location="C87" tooltip="Rekapitulace objektů" display="2) Rekapitulace objektů"/>
    <hyperlink ref="A88" location="'001 - Architektonicko-sta...'!C2" tooltip="001 - Architektonicko-sta..." display="/"/>
    <hyperlink ref="A89" location="'002 - ZTI a ÚT'!C2" tooltip="002 - ZTI a ÚT" display="/"/>
    <hyperlink ref="A90" location="'003 - Elektroinstalace'!C2" tooltip="003 - Elektroinstalace" display="/"/>
  </hyperlinks>
  <pageMargins left="0.59027779102325439" right="0.59027779102325439" top="0.59027779102325439" bottom="0.59027779102325439" header="0" footer="0"/>
  <pageSetup paperSize="9" scale="95" fitToHeight="100" orientation="portrait" blackAndWhite="1" r:id="rId1"/>
  <headerFooter alignWithMargins="0">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769"/>
  <sheetViews>
    <sheetView showGridLines="0" workbookViewId="0">
      <pane ySplit="1" topLeftCell="A115" activePane="bottomLeft" state="frozenSplit"/>
      <selection pane="bottomLeft" activeCell="N119" sqref="N119"/>
    </sheetView>
  </sheetViews>
  <sheetFormatPr defaultColWidth="10.5" defaultRowHeight="14.25" customHeight="1" x14ac:dyDescent="0.3"/>
  <cols>
    <col min="1" max="1" width="8.33203125" style="2" customWidth="1"/>
    <col min="2" max="2" width="1.6640625" style="2" customWidth="1"/>
    <col min="3" max="3" width="4.1640625" style="2" customWidth="1"/>
    <col min="4" max="4" width="4.33203125" style="2" customWidth="1"/>
    <col min="5" max="5" width="17.1640625" style="2" customWidth="1"/>
    <col min="6" max="7" width="11.1640625" style="2" customWidth="1"/>
    <col min="8" max="8" width="12.5" style="2" customWidth="1"/>
    <col min="9" max="9" width="7" style="2" customWidth="1"/>
    <col min="10" max="10" width="5.1640625" style="2" customWidth="1"/>
    <col min="11" max="11" width="11.5" style="2" customWidth="1"/>
    <col min="12" max="12" width="12" style="2" customWidth="1"/>
    <col min="13" max="14" width="6" style="2" customWidth="1"/>
    <col min="15" max="15" width="2" style="2" customWidth="1"/>
    <col min="16" max="16" width="12.5" style="2" customWidth="1"/>
    <col min="17" max="17" width="4.1640625" style="2" customWidth="1"/>
    <col min="18" max="18" width="1.6640625" style="2" customWidth="1"/>
    <col min="19" max="19" width="8.1640625" style="2" customWidth="1"/>
    <col min="20" max="20" width="29.6640625" style="2" hidden="1" customWidth="1"/>
    <col min="21" max="21" width="16.33203125" style="2" hidden="1" customWidth="1"/>
    <col min="22" max="22" width="12.33203125" style="2" hidden="1" customWidth="1"/>
    <col min="23" max="23" width="16.33203125" style="2" hidden="1" customWidth="1"/>
    <col min="24" max="24" width="12.1640625" style="2" hidden="1" customWidth="1"/>
    <col min="25" max="25" width="15" style="2" hidden="1" customWidth="1"/>
    <col min="26" max="26" width="11" style="2" hidden="1" customWidth="1"/>
    <col min="27" max="27" width="15" style="2" hidden="1" customWidth="1"/>
    <col min="28" max="28" width="16.33203125" style="2" hidden="1" customWidth="1"/>
    <col min="29" max="29" width="11" style="2" customWidth="1"/>
    <col min="30" max="30" width="15" style="2" customWidth="1"/>
    <col min="31" max="31" width="16.33203125" style="2" customWidth="1"/>
    <col min="32" max="43" width="10.5" style="1" customWidth="1"/>
    <col min="44" max="64" width="10.5" style="2" hidden="1" customWidth="1"/>
    <col min="65" max="16384" width="10.5" style="1"/>
  </cols>
  <sheetData>
    <row r="1" spans="1:256" s="3" customFormat="1" ht="22.5" customHeight="1" x14ac:dyDescent="0.3">
      <c r="A1" s="154"/>
      <c r="B1" s="151"/>
      <c r="C1" s="151"/>
      <c r="D1" s="152" t="s">
        <v>1</v>
      </c>
      <c r="E1" s="151"/>
      <c r="F1" s="153" t="s">
        <v>1147</v>
      </c>
      <c r="G1" s="153"/>
      <c r="H1" s="209" t="s">
        <v>1148</v>
      </c>
      <c r="I1" s="209"/>
      <c r="J1" s="209"/>
      <c r="K1" s="209"/>
      <c r="L1" s="153" t="s">
        <v>1149</v>
      </c>
      <c r="M1" s="151"/>
      <c r="N1" s="151"/>
      <c r="O1" s="152" t="s">
        <v>101</v>
      </c>
      <c r="P1" s="151"/>
      <c r="Q1" s="151"/>
      <c r="R1" s="151"/>
      <c r="S1" s="153" t="s">
        <v>1150</v>
      </c>
      <c r="T1" s="153"/>
      <c r="U1" s="154"/>
      <c r="V1" s="154"/>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x14ac:dyDescent="0.3">
      <c r="C2" s="192" t="s">
        <v>4</v>
      </c>
      <c r="D2" s="171"/>
      <c r="E2" s="171"/>
      <c r="F2" s="171"/>
      <c r="G2" s="171"/>
      <c r="H2" s="171"/>
      <c r="I2" s="171"/>
      <c r="J2" s="171"/>
      <c r="K2" s="171"/>
      <c r="L2" s="171"/>
      <c r="M2" s="171"/>
      <c r="N2" s="171"/>
      <c r="O2" s="171"/>
      <c r="P2" s="171"/>
      <c r="Q2" s="171"/>
      <c r="S2" s="170" t="s">
        <v>5</v>
      </c>
      <c r="T2" s="171"/>
      <c r="U2" s="171"/>
      <c r="V2" s="171"/>
      <c r="W2" s="171"/>
      <c r="X2" s="171"/>
      <c r="Y2" s="171"/>
      <c r="Z2" s="171"/>
      <c r="AA2" s="171"/>
      <c r="AB2" s="171"/>
      <c r="AC2" s="171"/>
      <c r="AT2" s="2" t="s">
        <v>89</v>
      </c>
    </row>
    <row r="3" spans="1:256" s="2" customFormat="1" ht="7.5" customHeight="1" x14ac:dyDescent="0.3">
      <c r="B3" s="7"/>
      <c r="C3" s="8"/>
      <c r="D3" s="8"/>
      <c r="E3" s="8"/>
      <c r="F3" s="8"/>
      <c r="G3" s="8"/>
      <c r="H3" s="8"/>
      <c r="I3" s="8"/>
      <c r="J3" s="8"/>
      <c r="K3" s="8"/>
      <c r="L3" s="8"/>
      <c r="M3" s="8"/>
      <c r="N3" s="8"/>
      <c r="O3" s="8"/>
      <c r="P3" s="8"/>
      <c r="Q3" s="8"/>
      <c r="R3" s="9"/>
      <c r="AT3" s="2" t="s">
        <v>102</v>
      </c>
    </row>
    <row r="4" spans="1:256" s="2" customFormat="1" ht="37.5" customHeight="1" x14ac:dyDescent="0.3">
      <c r="B4" s="10"/>
      <c r="C4" s="190" t="s">
        <v>103</v>
      </c>
      <c r="D4" s="171"/>
      <c r="E4" s="171"/>
      <c r="F4" s="171"/>
      <c r="G4" s="171"/>
      <c r="H4" s="171"/>
      <c r="I4" s="171"/>
      <c r="J4" s="171"/>
      <c r="K4" s="171"/>
      <c r="L4" s="171"/>
      <c r="M4" s="171"/>
      <c r="N4" s="171"/>
      <c r="O4" s="171"/>
      <c r="P4" s="171"/>
      <c r="Q4" s="171"/>
      <c r="R4" s="11"/>
      <c r="T4" s="12" t="s">
        <v>10</v>
      </c>
      <c r="AT4" s="2" t="s">
        <v>3</v>
      </c>
    </row>
    <row r="5" spans="1:256" s="2" customFormat="1" ht="7.5" customHeight="1" x14ac:dyDescent="0.3">
      <c r="B5" s="10"/>
      <c r="R5" s="11"/>
    </row>
    <row r="6" spans="1:256" s="2" customFormat="1" ht="26.25" customHeight="1" x14ac:dyDescent="0.3">
      <c r="B6" s="10"/>
      <c r="D6" s="17" t="s">
        <v>16</v>
      </c>
      <c r="F6" s="234" t="str">
        <f>'Rekapitulace stavby'!$K$6</f>
        <v>Snižování spotřeby energie v budově v majetku MČ Praha-Libuš na adrese Libušská č.p. 81 - zateplení objektu</v>
      </c>
      <c r="G6" s="171"/>
      <c r="H6" s="171"/>
      <c r="I6" s="171"/>
      <c r="J6" s="171"/>
      <c r="K6" s="171"/>
      <c r="L6" s="171"/>
      <c r="M6" s="171"/>
      <c r="N6" s="171"/>
      <c r="O6" s="171"/>
      <c r="P6" s="171"/>
      <c r="R6" s="11"/>
    </row>
    <row r="7" spans="1:256" s="6" customFormat="1" ht="33.75" customHeight="1" x14ac:dyDescent="0.3">
      <c r="B7" s="22"/>
      <c r="D7" s="16" t="s">
        <v>104</v>
      </c>
      <c r="F7" s="197" t="s">
        <v>105</v>
      </c>
      <c r="G7" s="172"/>
      <c r="H7" s="172"/>
      <c r="I7" s="172"/>
      <c r="J7" s="172"/>
      <c r="K7" s="172"/>
      <c r="L7" s="172"/>
      <c r="M7" s="172"/>
      <c r="N7" s="172"/>
      <c r="O7" s="172"/>
      <c r="P7" s="172"/>
      <c r="R7" s="23"/>
    </row>
    <row r="8" spans="1:256" s="6" customFormat="1" ht="15" customHeight="1" x14ac:dyDescent="0.3">
      <c r="B8" s="22"/>
      <c r="D8" s="17" t="s">
        <v>19</v>
      </c>
      <c r="F8" s="15"/>
      <c r="M8" s="17" t="s">
        <v>20</v>
      </c>
      <c r="O8" s="15"/>
      <c r="R8" s="23"/>
    </row>
    <row r="9" spans="1:256" s="6" customFormat="1" ht="15" customHeight="1" x14ac:dyDescent="0.3">
      <c r="B9" s="22"/>
      <c r="D9" s="17" t="s">
        <v>22</v>
      </c>
      <c r="F9" s="15" t="s">
        <v>23</v>
      </c>
      <c r="M9" s="17" t="s">
        <v>24</v>
      </c>
      <c r="O9" s="239" t="str">
        <f>'Rekapitulace stavby'!$AN$8</f>
        <v>11.09.2014</v>
      </c>
      <c r="P9" s="172"/>
      <c r="R9" s="23"/>
    </row>
    <row r="10" spans="1:256" s="6" customFormat="1" ht="12" customHeight="1" x14ac:dyDescent="0.3">
      <c r="B10" s="22"/>
      <c r="R10" s="23"/>
    </row>
    <row r="11" spans="1:256" s="6" customFormat="1" ht="15" customHeight="1" x14ac:dyDescent="0.3">
      <c r="B11" s="22"/>
      <c r="D11" s="17" t="s">
        <v>28</v>
      </c>
      <c r="M11" s="17" t="s">
        <v>29</v>
      </c>
      <c r="O11" s="184" t="s">
        <v>30</v>
      </c>
      <c r="P11" s="172"/>
      <c r="R11" s="23"/>
    </row>
    <row r="12" spans="1:256" s="6" customFormat="1" ht="18.75" customHeight="1" x14ac:dyDescent="0.3">
      <c r="B12" s="22"/>
      <c r="E12" s="15" t="s">
        <v>31</v>
      </c>
      <c r="M12" s="17" t="s">
        <v>32</v>
      </c>
      <c r="O12" s="184" t="s">
        <v>33</v>
      </c>
      <c r="P12" s="172"/>
      <c r="R12" s="23"/>
    </row>
    <row r="13" spans="1:256" s="6" customFormat="1" ht="7.5" customHeight="1" x14ac:dyDescent="0.3">
      <c r="B13" s="22"/>
      <c r="R13" s="23"/>
    </row>
    <row r="14" spans="1:256" s="6" customFormat="1" ht="15" customHeight="1" x14ac:dyDescent="0.3">
      <c r="B14" s="22"/>
      <c r="D14" s="17" t="s">
        <v>34</v>
      </c>
      <c r="M14" s="17" t="s">
        <v>29</v>
      </c>
      <c r="O14" s="241" t="str">
        <f>IF('Rekapitulace stavby'!$AN$13="","",'Rekapitulace stavby'!$AN$13)</f>
        <v>Vyplň údaj</v>
      </c>
      <c r="P14" s="172"/>
      <c r="R14" s="23"/>
    </row>
    <row r="15" spans="1:256" s="6" customFormat="1" ht="18.75" customHeight="1" x14ac:dyDescent="0.3">
      <c r="B15" s="22"/>
      <c r="E15" s="241" t="str">
        <f>IF('Rekapitulace stavby'!$E$14="","",'Rekapitulace stavby'!$E$14)</f>
        <v>Vyplň údaj</v>
      </c>
      <c r="F15" s="172"/>
      <c r="G15" s="172"/>
      <c r="H15" s="172"/>
      <c r="I15" s="172"/>
      <c r="J15" s="172"/>
      <c r="K15" s="172"/>
      <c r="L15" s="172"/>
      <c r="M15" s="17" t="s">
        <v>32</v>
      </c>
      <c r="O15" s="241" t="str">
        <f>IF('Rekapitulace stavby'!$AN$14="","",'Rekapitulace stavby'!$AN$14)</f>
        <v>Vyplň údaj</v>
      </c>
      <c r="P15" s="172"/>
      <c r="R15" s="23"/>
    </row>
    <row r="16" spans="1:256" s="6" customFormat="1" ht="7.5" customHeight="1" x14ac:dyDescent="0.3">
      <c r="B16" s="22"/>
      <c r="R16" s="23"/>
    </row>
    <row r="17" spans="2:18" s="6" customFormat="1" ht="15" customHeight="1" x14ac:dyDescent="0.3">
      <c r="B17" s="22"/>
      <c r="D17" s="17" t="s">
        <v>36</v>
      </c>
      <c r="M17" s="17" t="s">
        <v>29</v>
      </c>
      <c r="O17" s="184" t="s">
        <v>37</v>
      </c>
      <c r="P17" s="172"/>
      <c r="R17" s="23"/>
    </row>
    <row r="18" spans="2:18" s="6" customFormat="1" ht="18.75" customHeight="1" x14ac:dyDescent="0.3">
      <c r="B18" s="22"/>
      <c r="E18" s="15" t="s">
        <v>38</v>
      </c>
      <c r="M18" s="17" t="s">
        <v>32</v>
      </c>
      <c r="O18" s="184" t="s">
        <v>39</v>
      </c>
      <c r="P18" s="172"/>
      <c r="R18" s="23"/>
    </row>
    <row r="19" spans="2:18" s="6" customFormat="1" ht="7.5" customHeight="1" x14ac:dyDescent="0.3">
      <c r="B19" s="22"/>
      <c r="R19" s="23"/>
    </row>
    <row r="20" spans="2:18" s="6" customFormat="1" ht="15" customHeight="1" x14ac:dyDescent="0.3">
      <c r="B20" s="22"/>
      <c r="D20" s="17" t="s">
        <v>41</v>
      </c>
      <c r="M20" s="17" t="s">
        <v>29</v>
      </c>
      <c r="O20" s="184"/>
      <c r="P20" s="172"/>
      <c r="R20" s="23"/>
    </row>
    <row r="21" spans="2:18" s="6" customFormat="1" ht="18.75" customHeight="1" x14ac:dyDescent="0.3">
      <c r="B21" s="22"/>
      <c r="E21" s="15" t="s">
        <v>42</v>
      </c>
      <c r="M21" s="17" t="s">
        <v>32</v>
      </c>
      <c r="O21" s="184"/>
      <c r="P21" s="172"/>
      <c r="R21" s="23"/>
    </row>
    <row r="22" spans="2:18" s="6" customFormat="1" ht="7.5" customHeight="1" x14ac:dyDescent="0.3">
      <c r="B22" s="22"/>
      <c r="R22" s="23"/>
    </row>
    <row r="23" spans="2:18" s="6" customFormat="1" ht="7.5" customHeight="1" x14ac:dyDescent="0.3">
      <c r="B23" s="22"/>
      <c r="D23" s="36"/>
      <c r="E23" s="36"/>
      <c r="F23" s="36"/>
      <c r="G23" s="36"/>
      <c r="H23" s="36"/>
      <c r="I23" s="36"/>
      <c r="J23" s="36"/>
      <c r="K23" s="36"/>
      <c r="L23" s="36"/>
      <c r="M23" s="36"/>
      <c r="N23" s="36"/>
      <c r="O23" s="36"/>
      <c r="P23" s="36"/>
      <c r="R23" s="23"/>
    </row>
    <row r="24" spans="2:18" s="6" customFormat="1" ht="15" customHeight="1" x14ac:dyDescent="0.3">
      <c r="B24" s="22"/>
      <c r="D24" s="85" t="s">
        <v>106</v>
      </c>
      <c r="M24" s="199">
        <f>$N$88</f>
        <v>0</v>
      </c>
      <c r="N24" s="172"/>
      <c r="O24" s="172"/>
      <c r="P24" s="172"/>
      <c r="R24" s="23"/>
    </row>
    <row r="25" spans="2:18" s="6" customFormat="1" ht="15" customHeight="1" x14ac:dyDescent="0.3">
      <c r="B25" s="22"/>
      <c r="D25" s="21" t="s">
        <v>99</v>
      </c>
      <c r="M25" s="199">
        <f>$N$118</f>
        <v>0</v>
      </c>
      <c r="N25" s="172"/>
      <c r="O25" s="172"/>
      <c r="P25" s="172"/>
      <c r="R25" s="23"/>
    </row>
    <row r="26" spans="2:18" s="6" customFormat="1" ht="7.5" customHeight="1" x14ac:dyDescent="0.3">
      <c r="B26" s="22"/>
      <c r="R26" s="23"/>
    </row>
    <row r="27" spans="2:18" s="6" customFormat="1" ht="26.25" customHeight="1" x14ac:dyDescent="0.3">
      <c r="B27" s="22"/>
      <c r="D27" s="86" t="s">
        <v>45</v>
      </c>
      <c r="M27" s="240">
        <f>ROUND($M$24+$M$25,2)</f>
        <v>0</v>
      </c>
      <c r="N27" s="172"/>
      <c r="O27" s="172"/>
      <c r="P27" s="172"/>
      <c r="R27" s="23"/>
    </row>
    <row r="28" spans="2:18" s="6" customFormat="1" ht="7.5" customHeight="1" x14ac:dyDescent="0.3">
      <c r="B28" s="22"/>
      <c r="D28" s="36"/>
      <c r="E28" s="36"/>
      <c r="F28" s="36"/>
      <c r="G28" s="36"/>
      <c r="H28" s="36"/>
      <c r="I28" s="36"/>
      <c r="J28" s="36"/>
      <c r="K28" s="36"/>
      <c r="L28" s="36"/>
      <c r="M28" s="36"/>
      <c r="N28" s="36"/>
      <c r="O28" s="36"/>
      <c r="P28" s="36"/>
      <c r="R28" s="23"/>
    </row>
    <row r="29" spans="2:18" s="6" customFormat="1" ht="15" customHeight="1" x14ac:dyDescent="0.3">
      <c r="B29" s="22"/>
      <c r="D29" s="27" t="s">
        <v>46</v>
      </c>
      <c r="E29" s="27" t="s">
        <v>47</v>
      </c>
      <c r="F29" s="28">
        <v>0.21</v>
      </c>
      <c r="G29" s="87" t="s">
        <v>48</v>
      </c>
      <c r="H29" s="238">
        <f>(SUM($BE$118:$BE$119)+SUM($BE$137:$BE$767))</f>
        <v>0</v>
      </c>
      <c r="I29" s="172"/>
      <c r="J29" s="172"/>
      <c r="M29" s="238">
        <f>(SUM($BE$118:$BE$119)+SUM($BE$137:$BE$767))*$F$29</f>
        <v>0</v>
      </c>
      <c r="N29" s="172"/>
      <c r="O29" s="172"/>
      <c r="P29" s="172"/>
      <c r="R29" s="23"/>
    </row>
    <row r="30" spans="2:18" s="6" customFormat="1" ht="15" customHeight="1" x14ac:dyDescent="0.3">
      <c r="B30" s="22"/>
      <c r="E30" s="27" t="s">
        <v>49</v>
      </c>
      <c r="F30" s="28">
        <v>0.15</v>
      </c>
      <c r="G30" s="87" t="s">
        <v>48</v>
      </c>
      <c r="H30" s="238">
        <f>(SUM($BF$118:$BF$119)+SUM($BF$137:$BF$767))</f>
        <v>0</v>
      </c>
      <c r="I30" s="172"/>
      <c r="J30" s="172"/>
      <c r="M30" s="238">
        <f>(SUM($BF$118:$BF$119)+SUM($BF$137:$BF$767))*$F$30</f>
        <v>0</v>
      </c>
      <c r="N30" s="172"/>
      <c r="O30" s="172"/>
      <c r="P30" s="172"/>
      <c r="R30" s="23"/>
    </row>
    <row r="31" spans="2:18" s="6" customFormat="1" ht="15" hidden="1" customHeight="1" x14ac:dyDescent="0.3">
      <c r="B31" s="22"/>
      <c r="E31" s="27" t="s">
        <v>50</v>
      </c>
      <c r="F31" s="28">
        <v>0.21</v>
      </c>
      <c r="G31" s="87" t="s">
        <v>48</v>
      </c>
      <c r="H31" s="238">
        <f>(SUM($BG$118:$BG$119)+SUM($BG$137:$BG$767))</f>
        <v>0</v>
      </c>
      <c r="I31" s="172"/>
      <c r="J31" s="172"/>
      <c r="M31" s="238">
        <v>0</v>
      </c>
      <c r="N31" s="172"/>
      <c r="O31" s="172"/>
      <c r="P31" s="172"/>
      <c r="R31" s="23"/>
    </row>
    <row r="32" spans="2:18" s="6" customFormat="1" ht="15" hidden="1" customHeight="1" x14ac:dyDescent="0.3">
      <c r="B32" s="22"/>
      <c r="E32" s="27" t="s">
        <v>51</v>
      </c>
      <c r="F32" s="28">
        <v>0.15</v>
      </c>
      <c r="G32" s="87" t="s">
        <v>48</v>
      </c>
      <c r="H32" s="238">
        <f>(SUM($BH$118:$BH$119)+SUM($BH$137:$BH$767))</f>
        <v>0</v>
      </c>
      <c r="I32" s="172"/>
      <c r="J32" s="172"/>
      <c r="M32" s="238">
        <v>0</v>
      </c>
      <c r="N32" s="172"/>
      <c r="O32" s="172"/>
      <c r="P32" s="172"/>
      <c r="R32" s="23"/>
    </row>
    <row r="33" spans="2:18" s="6" customFormat="1" ht="15" hidden="1" customHeight="1" x14ac:dyDescent="0.3">
      <c r="B33" s="22"/>
      <c r="E33" s="27" t="s">
        <v>52</v>
      </c>
      <c r="F33" s="28">
        <v>0</v>
      </c>
      <c r="G33" s="87" t="s">
        <v>48</v>
      </c>
      <c r="H33" s="238">
        <f>(SUM($BI$118:$BI$119)+SUM($BI$137:$BI$767))</f>
        <v>0</v>
      </c>
      <c r="I33" s="172"/>
      <c r="J33" s="172"/>
      <c r="M33" s="238">
        <v>0</v>
      </c>
      <c r="N33" s="172"/>
      <c r="O33" s="172"/>
      <c r="P33" s="172"/>
      <c r="R33" s="23"/>
    </row>
    <row r="34" spans="2:18" s="6" customFormat="1" ht="7.5" customHeight="1" x14ac:dyDescent="0.3">
      <c r="B34" s="22"/>
      <c r="R34" s="23"/>
    </row>
    <row r="35" spans="2:18" s="6" customFormat="1" ht="26.25" customHeight="1" x14ac:dyDescent="0.3">
      <c r="B35" s="22"/>
      <c r="C35" s="31"/>
      <c r="D35" s="32" t="s">
        <v>53</v>
      </c>
      <c r="E35" s="33"/>
      <c r="F35" s="33"/>
      <c r="G35" s="88" t="s">
        <v>54</v>
      </c>
      <c r="H35" s="34" t="s">
        <v>55</v>
      </c>
      <c r="I35" s="33"/>
      <c r="J35" s="33"/>
      <c r="K35" s="33"/>
      <c r="L35" s="189">
        <f>ROUND(SUM($M$27:$M$33),2)</f>
        <v>0</v>
      </c>
      <c r="M35" s="181"/>
      <c r="N35" s="181"/>
      <c r="O35" s="181"/>
      <c r="P35" s="183"/>
      <c r="Q35" s="31"/>
      <c r="R35" s="23"/>
    </row>
    <row r="36" spans="2:18" s="6" customFormat="1" ht="15" customHeight="1" x14ac:dyDescent="0.3">
      <c r="B36" s="22"/>
      <c r="R36" s="23"/>
    </row>
    <row r="37" spans="2:18" s="6" customFormat="1" ht="15" customHeight="1" x14ac:dyDescent="0.3">
      <c r="B37" s="22"/>
      <c r="R37" s="23"/>
    </row>
    <row r="38" spans="2:18" s="2" customFormat="1" ht="14.25" customHeight="1" x14ac:dyDescent="0.3">
      <c r="B38" s="10"/>
      <c r="R38" s="11"/>
    </row>
    <row r="39" spans="2:18" s="2" customFormat="1" ht="14.25" customHeight="1" x14ac:dyDescent="0.3">
      <c r="B39" s="10"/>
      <c r="R39" s="11"/>
    </row>
    <row r="40" spans="2:18" s="2" customFormat="1" ht="14.25" customHeight="1" x14ac:dyDescent="0.3">
      <c r="B40" s="10"/>
      <c r="R40" s="11"/>
    </row>
    <row r="41" spans="2:18" s="2" customFormat="1" ht="14.25" customHeight="1" x14ac:dyDescent="0.3">
      <c r="B41" s="10"/>
      <c r="R41" s="11"/>
    </row>
    <row r="42" spans="2:18" s="2" customFormat="1" ht="14.25" customHeight="1" x14ac:dyDescent="0.3">
      <c r="B42" s="10"/>
      <c r="R42" s="11"/>
    </row>
    <row r="43" spans="2:18" s="2" customFormat="1" ht="14.25" customHeight="1" x14ac:dyDescent="0.3">
      <c r="B43" s="10"/>
      <c r="R43" s="11"/>
    </row>
    <row r="44" spans="2:18" s="2" customFormat="1" ht="14.25" customHeight="1" x14ac:dyDescent="0.3">
      <c r="B44" s="10"/>
      <c r="R44" s="11"/>
    </row>
    <row r="45" spans="2:18" s="2" customFormat="1" ht="14.25" customHeight="1" x14ac:dyDescent="0.3">
      <c r="B45" s="10"/>
      <c r="R45" s="11"/>
    </row>
    <row r="46" spans="2:18" s="2" customFormat="1" ht="14.25" customHeight="1" x14ac:dyDescent="0.3">
      <c r="B46" s="10"/>
      <c r="R46" s="11"/>
    </row>
    <row r="47" spans="2:18" s="2" customFormat="1" ht="14.25" customHeight="1" x14ac:dyDescent="0.3">
      <c r="B47" s="10"/>
      <c r="R47" s="11"/>
    </row>
    <row r="48" spans="2:18" s="2" customFormat="1" ht="14.25" customHeight="1" x14ac:dyDescent="0.3">
      <c r="B48" s="10"/>
      <c r="R48" s="11"/>
    </row>
    <row r="49" spans="2:18" s="2" customFormat="1" ht="14.25" customHeight="1" x14ac:dyDescent="0.3">
      <c r="B49" s="10"/>
      <c r="R49" s="11"/>
    </row>
    <row r="50" spans="2:18" s="6" customFormat="1" ht="15.75" customHeight="1" x14ac:dyDescent="0.3">
      <c r="B50" s="22"/>
      <c r="D50" s="35" t="s">
        <v>56</v>
      </c>
      <c r="E50" s="36"/>
      <c r="F50" s="36"/>
      <c r="G50" s="36"/>
      <c r="H50" s="37"/>
      <c r="J50" s="35" t="s">
        <v>57</v>
      </c>
      <c r="K50" s="36"/>
      <c r="L50" s="36"/>
      <c r="M50" s="36"/>
      <c r="N50" s="36"/>
      <c r="O50" s="36"/>
      <c r="P50" s="37"/>
      <c r="R50" s="23"/>
    </row>
    <row r="51" spans="2:18" s="2" customFormat="1" ht="14.25" customHeight="1" x14ac:dyDescent="0.3">
      <c r="B51" s="10"/>
      <c r="D51" s="38"/>
      <c r="H51" s="39"/>
      <c r="J51" s="38"/>
      <c r="P51" s="39"/>
      <c r="R51" s="11"/>
    </row>
    <row r="52" spans="2:18" s="2" customFormat="1" ht="14.25" customHeight="1" x14ac:dyDescent="0.3">
      <c r="B52" s="10"/>
      <c r="D52" s="38"/>
      <c r="H52" s="39"/>
      <c r="J52" s="38"/>
      <c r="P52" s="39"/>
      <c r="R52" s="11"/>
    </row>
    <row r="53" spans="2:18" s="2" customFormat="1" ht="14.25" customHeight="1" x14ac:dyDescent="0.3">
      <c r="B53" s="10"/>
      <c r="D53" s="38"/>
      <c r="H53" s="39"/>
      <c r="J53" s="38"/>
      <c r="P53" s="39"/>
      <c r="R53" s="11"/>
    </row>
    <row r="54" spans="2:18" s="2" customFormat="1" ht="14.25" customHeight="1" x14ac:dyDescent="0.3">
      <c r="B54" s="10"/>
      <c r="D54" s="38"/>
      <c r="H54" s="39"/>
      <c r="J54" s="38"/>
      <c r="P54" s="39"/>
      <c r="R54" s="11"/>
    </row>
    <row r="55" spans="2:18" s="2" customFormat="1" ht="14.25" customHeight="1" x14ac:dyDescent="0.3">
      <c r="B55" s="10"/>
      <c r="D55" s="38"/>
      <c r="H55" s="39"/>
      <c r="J55" s="38"/>
      <c r="P55" s="39"/>
      <c r="R55" s="11"/>
    </row>
    <row r="56" spans="2:18" s="2" customFormat="1" ht="14.25" customHeight="1" x14ac:dyDescent="0.3">
      <c r="B56" s="10"/>
      <c r="D56" s="38"/>
      <c r="H56" s="39"/>
      <c r="J56" s="38"/>
      <c r="P56" s="39"/>
      <c r="R56" s="11"/>
    </row>
    <row r="57" spans="2:18" s="2" customFormat="1" ht="14.25" customHeight="1" x14ac:dyDescent="0.3">
      <c r="B57" s="10"/>
      <c r="D57" s="38"/>
      <c r="H57" s="39"/>
      <c r="J57" s="38"/>
      <c r="P57" s="39"/>
      <c r="R57" s="11"/>
    </row>
    <row r="58" spans="2:18" s="2" customFormat="1" ht="14.25" customHeight="1" x14ac:dyDescent="0.3">
      <c r="B58" s="10"/>
      <c r="D58" s="38"/>
      <c r="H58" s="39"/>
      <c r="J58" s="38"/>
      <c r="P58" s="39"/>
      <c r="R58" s="11"/>
    </row>
    <row r="59" spans="2:18" s="6" customFormat="1" ht="15.75" customHeight="1" x14ac:dyDescent="0.3">
      <c r="B59" s="22"/>
      <c r="D59" s="40" t="s">
        <v>58</v>
      </c>
      <c r="E59" s="41"/>
      <c r="F59" s="41"/>
      <c r="G59" s="42" t="s">
        <v>59</v>
      </c>
      <c r="H59" s="43"/>
      <c r="J59" s="40" t="s">
        <v>58</v>
      </c>
      <c r="K59" s="41"/>
      <c r="L59" s="41"/>
      <c r="M59" s="41"/>
      <c r="N59" s="42" t="s">
        <v>59</v>
      </c>
      <c r="O59" s="41"/>
      <c r="P59" s="43"/>
      <c r="R59" s="23"/>
    </row>
    <row r="60" spans="2:18" s="2" customFormat="1" ht="14.25" customHeight="1" x14ac:dyDescent="0.3">
      <c r="B60" s="10"/>
      <c r="R60" s="11"/>
    </row>
    <row r="61" spans="2:18" s="6" customFormat="1" ht="15.75" customHeight="1" x14ac:dyDescent="0.3">
      <c r="B61" s="22"/>
      <c r="D61" s="35" t="s">
        <v>60</v>
      </c>
      <c r="E61" s="36"/>
      <c r="F61" s="36"/>
      <c r="G61" s="36"/>
      <c r="H61" s="37"/>
      <c r="J61" s="35" t="s">
        <v>61</v>
      </c>
      <c r="K61" s="36"/>
      <c r="L61" s="36"/>
      <c r="M61" s="36"/>
      <c r="N61" s="36"/>
      <c r="O61" s="36"/>
      <c r="P61" s="37"/>
      <c r="R61" s="23"/>
    </row>
    <row r="62" spans="2:18" s="2" customFormat="1" ht="14.25" customHeight="1" x14ac:dyDescent="0.3">
      <c r="B62" s="10"/>
      <c r="D62" s="38"/>
      <c r="H62" s="39"/>
      <c r="J62" s="38"/>
      <c r="P62" s="39"/>
      <c r="R62" s="11"/>
    </row>
    <row r="63" spans="2:18" s="2" customFormat="1" ht="14.25" customHeight="1" x14ac:dyDescent="0.3">
      <c r="B63" s="10"/>
      <c r="D63" s="38"/>
      <c r="H63" s="39"/>
      <c r="J63" s="38"/>
      <c r="P63" s="39"/>
      <c r="R63" s="11"/>
    </row>
    <row r="64" spans="2:18" s="2" customFormat="1" ht="14.25" customHeight="1" x14ac:dyDescent="0.3">
      <c r="B64" s="10"/>
      <c r="D64" s="38"/>
      <c r="H64" s="39"/>
      <c r="J64" s="38"/>
      <c r="P64" s="39"/>
      <c r="R64" s="11"/>
    </row>
    <row r="65" spans="2:18" s="2" customFormat="1" ht="14.25" customHeight="1" x14ac:dyDescent="0.3">
      <c r="B65" s="10"/>
      <c r="D65" s="38"/>
      <c r="H65" s="39"/>
      <c r="J65" s="38"/>
      <c r="P65" s="39"/>
      <c r="R65" s="11"/>
    </row>
    <row r="66" spans="2:18" s="2" customFormat="1" ht="14.25" customHeight="1" x14ac:dyDescent="0.3">
      <c r="B66" s="10"/>
      <c r="D66" s="38"/>
      <c r="H66" s="39"/>
      <c r="J66" s="38"/>
      <c r="P66" s="39"/>
      <c r="R66" s="11"/>
    </row>
    <row r="67" spans="2:18" s="2" customFormat="1" ht="14.25" customHeight="1" x14ac:dyDescent="0.3">
      <c r="B67" s="10"/>
      <c r="D67" s="38"/>
      <c r="H67" s="39"/>
      <c r="J67" s="38"/>
      <c r="P67" s="39"/>
      <c r="R67" s="11"/>
    </row>
    <row r="68" spans="2:18" s="2" customFormat="1" ht="14.25" customHeight="1" x14ac:dyDescent="0.3">
      <c r="B68" s="10"/>
      <c r="D68" s="38"/>
      <c r="H68" s="39"/>
      <c r="J68" s="38"/>
      <c r="P68" s="39"/>
      <c r="R68" s="11"/>
    </row>
    <row r="69" spans="2:18" s="2" customFormat="1" ht="14.25" customHeight="1" x14ac:dyDescent="0.3">
      <c r="B69" s="10"/>
      <c r="D69" s="38"/>
      <c r="H69" s="39"/>
      <c r="J69" s="38"/>
      <c r="P69" s="39"/>
      <c r="R69" s="11"/>
    </row>
    <row r="70" spans="2:18" s="6" customFormat="1" ht="15.75" customHeight="1" x14ac:dyDescent="0.3">
      <c r="B70" s="22"/>
      <c r="D70" s="40" t="s">
        <v>58</v>
      </c>
      <c r="E70" s="41"/>
      <c r="F70" s="41"/>
      <c r="G70" s="42" t="s">
        <v>59</v>
      </c>
      <c r="H70" s="43"/>
      <c r="J70" s="40" t="s">
        <v>58</v>
      </c>
      <c r="K70" s="41"/>
      <c r="L70" s="41"/>
      <c r="M70" s="41"/>
      <c r="N70" s="42" t="s">
        <v>59</v>
      </c>
      <c r="O70" s="41"/>
      <c r="P70" s="43"/>
      <c r="R70" s="23"/>
    </row>
    <row r="71" spans="2:18" s="6" customFormat="1" ht="15" customHeight="1" x14ac:dyDescent="0.3">
      <c r="B71" s="44"/>
      <c r="C71" s="45"/>
      <c r="D71" s="45"/>
      <c r="E71" s="45"/>
      <c r="F71" s="45"/>
      <c r="G71" s="45"/>
      <c r="H71" s="45"/>
      <c r="I71" s="45"/>
      <c r="J71" s="45"/>
      <c r="K71" s="45"/>
      <c r="L71" s="45"/>
      <c r="M71" s="45"/>
      <c r="N71" s="45"/>
      <c r="O71" s="45"/>
      <c r="P71" s="45"/>
      <c r="Q71" s="45"/>
      <c r="R71" s="46"/>
    </row>
    <row r="75" spans="2:18" s="6" customFormat="1" ht="7.5" customHeight="1" x14ac:dyDescent="0.3">
      <c r="B75" s="47"/>
      <c r="C75" s="48"/>
      <c r="D75" s="48"/>
      <c r="E75" s="48"/>
      <c r="F75" s="48"/>
      <c r="G75" s="48"/>
      <c r="H75" s="48"/>
      <c r="I75" s="48"/>
      <c r="J75" s="48"/>
      <c r="K75" s="48"/>
      <c r="L75" s="48"/>
      <c r="M75" s="48"/>
      <c r="N75" s="48"/>
      <c r="O75" s="48"/>
      <c r="P75" s="48"/>
      <c r="Q75" s="48"/>
      <c r="R75" s="49"/>
    </row>
    <row r="76" spans="2:18" s="6" customFormat="1" ht="37.5" customHeight="1" x14ac:dyDescent="0.3">
      <c r="B76" s="22"/>
      <c r="C76" s="190" t="s">
        <v>107</v>
      </c>
      <c r="D76" s="172"/>
      <c r="E76" s="172"/>
      <c r="F76" s="172"/>
      <c r="G76" s="172"/>
      <c r="H76" s="172"/>
      <c r="I76" s="172"/>
      <c r="J76" s="172"/>
      <c r="K76" s="172"/>
      <c r="L76" s="172"/>
      <c r="M76" s="172"/>
      <c r="N76" s="172"/>
      <c r="O76" s="172"/>
      <c r="P76" s="172"/>
      <c r="Q76" s="172"/>
      <c r="R76" s="23"/>
    </row>
    <row r="77" spans="2:18" s="6" customFormat="1" ht="7.5" customHeight="1" x14ac:dyDescent="0.3">
      <c r="B77" s="22"/>
      <c r="R77" s="23"/>
    </row>
    <row r="78" spans="2:18" s="6" customFormat="1" ht="30.75" customHeight="1" x14ac:dyDescent="0.3">
      <c r="B78" s="22"/>
      <c r="C78" s="17" t="s">
        <v>16</v>
      </c>
      <c r="F78" s="234" t="str">
        <f>$F$6</f>
        <v>Snižování spotřeby energie v budově v majetku MČ Praha-Libuš na adrese Libušská č.p. 81 - zateplení objektu</v>
      </c>
      <c r="G78" s="172"/>
      <c r="H78" s="172"/>
      <c r="I78" s="172"/>
      <c r="J78" s="172"/>
      <c r="K78" s="172"/>
      <c r="L78" s="172"/>
      <c r="M78" s="172"/>
      <c r="N78" s="172"/>
      <c r="O78" s="172"/>
      <c r="P78" s="172"/>
      <c r="R78" s="23"/>
    </row>
    <row r="79" spans="2:18" s="6" customFormat="1" ht="37.5" customHeight="1" x14ac:dyDescent="0.3">
      <c r="B79" s="22"/>
      <c r="C79" s="52" t="s">
        <v>104</v>
      </c>
      <c r="F79" s="191" t="str">
        <f>$F$7</f>
        <v>001 - Architektonicko-stavební řešení</v>
      </c>
      <c r="G79" s="172"/>
      <c r="H79" s="172"/>
      <c r="I79" s="172"/>
      <c r="J79" s="172"/>
      <c r="K79" s="172"/>
      <c r="L79" s="172"/>
      <c r="M79" s="172"/>
      <c r="N79" s="172"/>
      <c r="O79" s="172"/>
      <c r="P79" s="172"/>
      <c r="R79" s="23"/>
    </row>
    <row r="80" spans="2:18" s="6" customFormat="1" ht="7.5" customHeight="1" x14ac:dyDescent="0.3">
      <c r="B80" s="22"/>
      <c r="R80" s="23"/>
    </row>
    <row r="81" spans="2:47" s="6" customFormat="1" ht="18.75" customHeight="1" x14ac:dyDescent="0.3">
      <c r="B81" s="22"/>
      <c r="C81" s="17" t="s">
        <v>22</v>
      </c>
      <c r="F81" s="15" t="str">
        <f>$F$9</f>
        <v xml:space="preserve">Libušská č. p. 81/232, 142 00 Praha 4-Libuš
</v>
      </c>
      <c r="K81" s="17" t="s">
        <v>24</v>
      </c>
      <c r="M81" s="230" t="str">
        <f>IF($O$9="","",$O$9)</f>
        <v>11.09.2014</v>
      </c>
      <c r="N81" s="172"/>
      <c r="O81" s="172"/>
      <c r="P81" s="172"/>
      <c r="R81" s="23"/>
    </row>
    <row r="82" spans="2:47" s="6" customFormat="1" ht="7.5" customHeight="1" x14ac:dyDescent="0.3">
      <c r="B82" s="22"/>
      <c r="R82" s="23"/>
    </row>
    <row r="83" spans="2:47" s="6" customFormat="1" ht="15.75" customHeight="1" x14ac:dyDescent="0.3">
      <c r="B83" s="22"/>
      <c r="C83" s="17" t="s">
        <v>28</v>
      </c>
      <c r="F83" s="15" t="str">
        <f>$E$12</f>
        <v>Městská část Praha-Libuš</v>
      </c>
      <c r="K83" s="17" t="s">
        <v>36</v>
      </c>
      <c r="M83" s="184" t="str">
        <f>$E$18</f>
        <v>Anylopex plus s.r.o., AG Energy</v>
      </c>
      <c r="N83" s="172"/>
      <c r="O83" s="172"/>
      <c r="P83" s="172"/>
      <c r="Q83" s="172"/>
      <c r="R83" s="23"/>
    </row>
    <row r="84" spans="2:47" s="6" customFormat="1" ht="15" customHeight="1" x14ac:dyDescent="0.3">
      <c r="B84" s="22"/>
      <c r="C84" s="17" t="s">
        <v>34</v>
      </c>
      <c r="F84" s="15" t="str">
        <f>IF($E$15="","",$E$15)</f>
        <v>Vyplň údaj</v>
      </c>
      <c r="K84" s="17" t="s">
        <v>41</v>
      </c>
      <c r="M84" s="184" t="str">
        <f>$E$21</f>
        <v>Bc. Martin Škopek</v>
      </c>
      <c r="N84" s="172"/>
      <c r="O84" s="172"/>
      <c r="P84" s="172"/>
      <c r="Q84" s="172"/>
      <c r="R84" s="23"/>
    </row>
    <row r="85" spans="2:47" s="6" customFormat="1" ht="11.25" customHeight="1" x14ac:dyDescent="0.3">
      <c r="B85" s="22"/>
      <c r="R85" s="23"/>
    </row>
    <row r="86" spans="2:47" s="6" customFormat="1" ht="30" customHeight="1" x14ac:dyDescent="0.3">
      <c r="B86" s="22"/>
      <c r="C86" s="237" t="s">
        <v>108</v>
      </c>
      <c r="D86" s="169"/>
      <c r="E86" s="169"/>
      <c r="F86" s="169"/>
      <c r="G86" s="169"/>
      <c r="H86" s="31"/>
      <c r="I86" s="31"/>
      <c r="J86" s="31"/>
      <c r="K86" s="31"/>
      <c r="L86" s="31"/>
      <c r="M86" s="31"/>
      <c r="N86" s="237" t="s">
        <v>109</v>
      </c>
      <c r="O86" s="172"/>
      <c r="P86" s="172"/>
      <c r="Q86" s="172"/>
      <c r="R86" s="23"/>
    </row>
    <row r="87" spans="2:47" s="6" customFormat="1" ht="11.25" customHeight="1" x14ac:dyDescent="0.3">
      <c r="B87" s="22"/>
      <c r="R87" s="23"/>
    </row>
    <row r="88" spans="2:47" s="6" customFormat="1" ht="30" customHeight="1" x14ac:dyDescent="0.3">
      <c r="B88" s="22"/>
      <c r="C88" s="64" t="s">
        <v>110</v>
      </c>
      <c r="N88" s="174">
        <f>ROUND($N$137,2)</f>
        <v>0</v>
      </c>
      <c r="O88" s="172"/>
      <c r="P88" s="172"/>
      <c r="Q88" s="172"/>
      <c r="R88" s="23"/>
      <c r="AU88" s="6" t="s">
        <v>111</v>
      </c>
    </row>
    <row r="89" spans="2:47" s="69" customFormat="1" ht="25.5" customHeight="1" x14ac:dyDescent="0.3">
      <c r="B89" s="89"/>
      <c r="D89" s="90" t="s">
        <v>112</v>
      </c>
      <c r="N89" s="236">
        <f>ROUND($N$138,2)</f>
        <v>0</v>
      </c>
      <c r="O89" s="235"/>
      <c r="P89" s="235"/>
      <c r="Q89" s="235"/>
      <c r="R89" s="91"/>
    </row>
    <row r="90" spans="2:47" s="85" customFormat="1" ht="21" customHeight="1" x14ac:dyDescent="0.3">
      <c r="B90" s="92"/>
      <c r="D90" s="82" t="s">
        <v>113</v>
      </c>
      <c r="N90" s="173">
        <f>ROUND($N$139,2)</f>
        <v>0</v>
      </c>
      <c r="O90" s="235"/>
      <c r="P90" s="235"/>
      <c r="Q90" s="235"/>
      <c r="R90" s="93"/>
    </row>
    <row r="91" spans="2:47" s="85" customFormat="1" ht="21" customHeight="1" x14ac:dyDescent="0.3">
      <c r="B91" s="92"/>
      <c r="D91" s="82" t="s">
        <v>114</v>
      </c>
      <c r="N91" s="173">
        <f>ROUND($N$158,2)</f>
        <v>0</v>
      </c>
      <c r="O91" s="235"/>
      <c r="P91" s="235"/>
      <c r="Q91" s="235"/>
      <c r="R91" s="93"/>
    </row>
    <row r="92" spans="2:47" s="85" customFormat="1" ht="21" customHeight="1" x14ac:dyDescent="0.3">
      <c r="B92" s="92"/>
      <c r="D92" s="82" t="s">
        <v>115</v>
      </c>
      <c r="N92" s="173">
        <f>ROUND($N$162,2)</f>
        <v>0</v>
      </c>
      <c r="O92" s="235"/>
      <c r="P92" s="235"/>
      <c r="Q92" s="235"/>
      <c r="R92" s="93"/>
    </row>
    <row r="93" spans="2:47" s="85" customFormat="1" ht="21" customHeight="1" x14ac:dyDescent="0.3">
      <c r="B93" s="92"/>
      <c r="D93" s="82" t="s">
        <v>116</v>
      </c>
      <c r="N93" s="173">
        <f>ROUND($N$172,2)</f>
        <v>0</v>
      </c>
      <c r="O93" s="235"/>
      <c r="P93" s="235"/>
      <c r="Q93" s="235"/>
      <c r="R93" s="93"/>
    </row>
    <row r="94" spans="2:47" s="85" customFormat="1" ht="21" customHeight="1" x14ac:dyDescent="0.3">
      <c r="B94" s="92"/>
      <c r="D94" s="82" t="s">
        <v>117</v>
      </c>
      <c r="N94" s="173">
        <f>ROUND($N$176,2)</f>
        <v>0</v>
      </c>
      <c r="O94" s="235"/>
      <c r="P94" s="235"/>
      <c r="Q94" s="235"/>
      <c r="R94" s="93"/>
    </row>
    <row r="95" spans="2:47" s="85" customFormat="1" ht="21" customHeight="1" x14ac:dyDescent="0.3">
      <c r="B95" s="92"/>
      <c r="D95" s="82" t="s">
        <v>118</v>
      </c>
      <c r="N95" s="173">
        <f>ROUND($N$294,2)</f>
        <v>0</v>
      </c>
      <c r="O95" s="235"/>
      <c r="P95" s="235"/>
      <c r="Q95" s="235"/>
      <c r="R95" s="93"/>
    </row>
    <row r="96" spans="2:47" s="85" customFormat="1" ht="21" customHeight="1" x14ac:dyDescent="0.3">
      <c r="B96" s="92"/>
      <c r="D96" s="82" t="s">
        <v>119</v>
      </c>
      <c r="N96" s="173">
        <f>ROUND($N$382,2)</f>
        <v>0</v>
      </c>
      <c r="O96" s="235"/>
      <c r="P96" s="235"/>
      <c r="Q96" s="235"/>
      <c r="R96" s="93"/>
    </row>
    <row r="97" spans="2:18" s="85" customFormat="1" ht="21" customHeight="1" x14ac:dyDescent="0.3">
      <c r="B97" s="92"/>
      <c r="D97" s="82" t="s">
        <v>120</v>
      </c>
      <c r="N97" s="173">
        <f>ROUND($N$387,2)</f>
        <v>0</v>
      </c>
      <c r="O97" s="235"/>
      <c r="P97" s="235"/>
      <c r="Q97" s="235"/>
      <c r="R97" s="93"/>
    </row>
    <row r="98" spans="2:18" s="69" customFormat="1" ht="25.5" customHeight="1" x14ac:dyDescent="0.3">
      <c r="B98" s="89"/>
      <c r="D98" s="90" t="s">
        <v>121</v>
      </c>
      <c r="N98" s="236">
        <f>ROUND($N$389,2)</f>
        <v>0</v>
      </c>
      <c r="O98" s="235"/>
      <c r="P98" s="235"/>
      <c r="Q98" s="235"/>
      <c r="R98" s="91"/>
    </row>
    <row r="99" spans="2:18" s="85" customFormat="1" ht="21" customHeight="1" x14ac:dyDescent="0.3">
      <c r="B99" s="92"/>
      <c r="D99" s="82" t="s">
        <v>122</v>
      </c>
      <c r="N99" s="173">
        <f>ROUND($N$390,2)</f>
        <v>0</v>
      </c>
      <c r="O99" s="235"/>
      <c r="P99" s="235"/>
      <c r="Q99" s="235"/>
      <c r="R99" s="93"/>
    </row>
    <row r="100" spans="2:18" s="85" customFormat="1" ht="21" customHeight="1" x14ac:dyDescent="0.3">
      <c r="B100" s="92"/>
      <c r="D100" s="82" t="s">
        <v>123</v>
      </c>
      <c r="N100" s="173">
        <f>ROUND($N$403,2)</f>
        <v>0</v>
      </c>
      <c r="O100" s="235"/>
      <c r="P100" s="235"/>
      <c r="Q100" s="235"/>
      <c r="R100" s="93"/>
    </row>
    <row r="101" spans="2:18" s="85" customFormat="1" ht="21" customHeight="1" x14ac:dyDescent="0.3">
      <c r="B101" s="92"/>
      <c r="D101" s="82" t="s">
        <v>124</v>
      </c>
      <c r="N101" s="173">
        <f>ROUND($N$430,2)</f>
        <v>0</v>
      </c>
      <c r="O101" s="235"/>
      <c r="P101" s="235"/>
      <c r="Q101" s="235"/>
      <c r="R101" s="93"/>
    </row>
    <row r="102" spans="2:18" s="85" customFormat="1" ht="21" customHeight="1" x14ac:dyDescent="0.3">
      <c r="B102" s="92"/>
      <c r="D102" s="82" t="s">
        <v>125</v>
      </c>
      <c r="N102" s="173">
        <f>ROUND($N$438,2)</f>
        <v>0</v>
      </c>
      <c r="O102" s="235"/>
      <c r="P102" s="235"/>
      <c r="Q102" s="235"/>
      <c r="R102" s="93"/>
    </row>
    <row r="103" spans="2:18" s="85" customFormat="1" ht="21" customHeight="1" x14ac:dyDescent="0.3">
      <c r="B103" s="92"/>
      <c r="D103" s="82" t="s">
        <v>126</v>
      </c>
      <c r="N103" s="173">
        <f>ROUND($N$447,2)</f>
        <v>0</v>
      </c>
      <c r="O103" s="235"/>
      <c r="P103" s="235"/>
      <c r="Q103" s="235"/>
      <c r="R103" s="93"/>
    </row>
    <row r="104" spans="2:18" s="85" customFormat="1" ht="21" customHeight="1" x14ac:dyDescent="0.3">
      <c r="B104" s="92"/>
      <c r="D104" s="82" t="s">
        <v>127</v>
      </c>
      <c r="N104" s="173">
        <f>ROUND($N$478,2)</f>
        <v>0</v>
      </c>
      <c r="O104" s="235"/>
      <c r="P104" s="235"/>
      <c r="Q104" s="235"/>
      <c r="R104" s="93"/>
    </row>
    <row r="105" spans="2:18" s="85" customFormat="1" ht="21" customHeight="1" x14ac:dyDescent="0.3">
      <c r="B105" s="92"/>
      <c r="D105" s="82" t="s">
        <v>128</v>
      </c>
      <c r="N105" s="173">
        <f>ROUND($N$493,2)</f>
        <v>0</v>
      </c>
      <c r="O105" s="235"/>
      <c r="P105" s="235"/>
      <c r="Q105" s="235"/>
      <c r="R105" s="93"/>
    </row>
    <row r="106" spans="2:18" s="85" customFormat="1" ht="21" customHeight="1" x14ac:dyDescent="0.3">
      <c r="B106" s="92"/>
      <c r="D106" s="82" t="s">
        <v>129</v>
      </c>
      <c r="N106" s="173">
        <f>ROUND($N$519,2)</f>
        <v>0</v>
      </c>
      <c r="O106" s="235"/>
      <c r="P106" s="235"/>
      <c r="Q106" s="235"/>
      <c r="R106" s="93"/>
    </row>
    <row r="107" spans="2:18" s="85" customFormat="1" ht="21" customHeight="1" x14ac:dyDescent="0.3">
      <c r="B107" s="92"/>
      <c r="D107" s="82" t="s">
        <v>130</v>
      </c>
      <c r="N107" s="173">
        <f>ROUND($N$537,2)</f>
        <v>0</v>
      </c>
      <c r="O107" s="235"/>
      <c r="P107" s="235"/>
      <c r="Q107" s="235"/>
      <c r="R107" s="93"/>
    </row>
    <row r="108" spans="2:18" s="85" customFormat="1" ht="21" customHeight="1" x14ac:dyDescent="0.3">
      <c r="B108" s="92"/>
      <c r="D108" s="82" t="s">
        <v>131</v>
      </c>
      <c r="N108" s="173">
        <f>ROUND($N$571,2)</f>
        <v>0</v>
      </c>
      <c r="O108" s="235"/>
      <c r="P108" s="235"/>
      <c r="Q108" s="235"/>
      <c r="R108" s="93"/>
    </row>
    <row r="109" spans="2:18" s="85" customFormat="1" ht="21" customHeight="1" x14ac:dyDescent="0.3">
      <c r="B109" s="92"/>
      <c r="D109" s="82" t="s">
        <v>132</v>
      </c>
      <c r="N109" s="173">
        <f>ROUND($N$619,2)</f>
        <v>0</v>
      </c>
      <c r="O109" s="235"/>
      <c r="P109" s="235"/>
      <c r="Q109" s="235"/>
      <c r="R109" s="93"/>
    </row>
    <row r="110" spans="2:18" s="85" customFormat="1" ht="21" customHeight="1" x14ac:dyDescent="0.3">
      <c r="B110" s="92"/>
      <c r="D110" s="82" t="s">
        <v>133</v>
      </c>
      <c r="N110" s="173">
        <f>ROUND($N$681,2)</f>
        <v>0</v>
      </c>
      <c r="O110" s="235"/>
      <c r="P110" s="235"/>
      <c r="Q110" s="235"/>
      <c r="R110" s="93"/>
    </row>
    <row r="111" spans="2:18" s="85" customFormat="1" ht="21" customHeight="1" x14ac:dyDescent="0.3">
      <c r="B111" s="92"/>
      <c r="D111" s="82" t="s">
        <v>134</v>
      </c>
      <c r="N111" s="173">
        <f>ROUND($N$690,2)</f>
        <v>0</v>
      </c>
      <c r="O111" s="235"/>
      <c r="P111" s="235"/>
      <c r="Q111" s="235"/>
      <c r="R111" s="93"/>
    </row>
    <row r="112" spans="2:18" s="85" customFormat="1" ht="21" customHeight="1" x14ac:dyDescent="0.3">
      <c r="B112" s="92"/>
      <c r="D112" s="82" t="s">
        <v>135</v>
      </c>
      <c r="N112" s="173">
        <f>ROUND($N$702,2)</f>
        <v>0</v>
      </c>
      <c r="O112" s="235"/>
      <c r="P112" s="235"/>
      <c r="Q112" s="235"/>
      <c r="R112" s="93"/>
    </row>
    <row r="113" spans="2:21" s="85" customFormat="1" ht="21" customHeight="1" x14ac:dyDescent="0.3">
      <c r="B113" s="92"/>
      <c r="D113" s="82" t="s">
        <v>136</v>
      </c>
      <c r="N113" s="173">
        <f>ROUND($N$730,2)</f>
        <v>0</v>
      </c>
      <c r="O113" s="235"/>
      <c r="P113" s="235"/>
      <c r="Q113" s="235"/>
      <c r="R113" s="93"/>
    </row>
    <row r="114" spans="2:21" s="69" customFormat="1" ht="25.5" customHeight="1" x14ac:dyDescent="0.3">
      <c r="B114" s="89"/>
      <c r="D114" s="90" t="s">
        <v>137</v>
      </c>
      <c r="N114" s="236">
        <f>ROUND($N$743,2)</f>
        <v>0</v>
      </c>
      <c r="O114" s="235"/>
      <c r="P114" s="235"/>
      <c r="Q114" s="235"/>
      <c r="R114" s="91"/>
    </row>
    <row r="115" spans="2:21" s="69" customFormat="1" ht="25.5" customHeight="1" x14ac:dyDescent="0.3">
      <c r="B115" s="89"/>
      <c r="D115" s="90" t="s">
        <v>138</v>
      </c>
      <c r="N115" s="236">
        <f>ROUND($N$745,2)</f>
        <v>0</v>
      </c>
      <c r="O115" s="235"/>
      <c r="P115" s="235"/>
      <c r="Q115" s="235"/>
      <c r="R115" s="91"/>
    </row>
    <row r="116" spans="2:21" s="85" customFormat="1" ht="21" customHeight="1" x14ac:dyDescent="0.3">
      <c r="B116" s="92"/>
      <c r="D116" s="82" t="s">
        <v>139</v>
      </c>
      <c r="N116" s="173">
        <f>ROUND($N$764,2)</f>
        <v>0</v>
      </c>
      <c r="O116" s="235"/>
      <c r="P116" s="235"/>
      <c r="Q116" s="235"/>
      <c r="R116" s="93"/>
    </row>
    <row r="117" spans="2:21" s="6" customFormat="1" ht="22.5" customHeight="1" x14ac:dyDescent="0.3">
      <c r="B117" s="22"/>
      <c r="R117" s="23"/>
    </row>
    <row r="118" spans="2:21" s="6" customFormat="1" ht="30" customHeight="1" x14ac:dyDescent="0.3">
      <c r="B118" s="22"/>
      <c r="C118" s="64" t="s">
        <v>140</v>
      </c>
      <c r="N118" s="174">
        <f>0</f>
        <v>0</v>
      </c>
      <c r="O118" s="172"/>
      <c r="P118" s="172"/>
      <c r="Q118" s="172"/>
      <c r="R118" s="23"/>
      <c r="T118" s="94"/>
      <c r="U118" s="95" t="s">
        <v>46</v>
      </c>
    </row>
    <row r="119" spans="2:21" s="6" customFormat="1" ht="14.25" customHeight="1" x14ac:dyDescent="0.3">
      <c r="B119" s="22"/>
      <c r="R119" s="23"/>
    </row>
    <row r="120" spans="2:21" s="6" customFormat="1" ht="30" customHeight="1" x14ac:dyDescent="0.3">
      <c r="B120" s="22"/>
      <c r="C120" s="84" t="s">
        <v>100</v>
      </c>
      <c r="D120" s="31"/>
      <c r="E120" s="31"/>
      <c r="F120" s="31"/>
      <c r="G120" s="31"/>
      <c r="H120" s="31"/>
      <c r="I120" s="31"/>
      <c r="J120" s="31"/>
      <c r="K120" s="31"/>
      <c r="L120" s="168">
        <f>ROUND(SUM($N$88+$N$118),2)</f>
        <v>0</v>
      </c>
      <c r="M120" s="169"/>
      <c r="N120" s="169"/>
      <c r="O120" s="169"/>
      <c r="P120" s="169"/>
      <c r="Q120" s="169"/>
      <c r="R120" s="23"/>
    </row>
    <row r="121" spans="2:21" s="6" customFormat="1" ht="7.5" customHeight="1" x14ac:dyDescent="0.3">
      <c r="B121" s="44"/>
      <c r="C121" s="45"/>
      <c r="D121" s="45"/>
      <c r="E121" s="45"/>
      <c r="F121" s="45"/>
      <c r="G121" s="45"/>
      <c r="H121" s="45"/>
      <c r="I121" s="45"/>
      <c r="J121" s="45"/>
      <c r="K121" s="45"/>
      <c r="L121" s="45"/>
      <c r="M121" s="45"/>
      <c r="N121" s="45"/>
      <c r="O121" s="45"/>
      <c r="P121" s="45"/>
      <c r="Q121" s="45"/>
      <c r="R121" s="46"/>
    </row>
    <row r="125" spans="2:21" s="6" customFormat="1" ht="7.5" customHeight="1" x14ac:dyDescent="0.3">
      <c r="B125" s="47"/>
      <c r="C125" s="48"/>
      <c r="D125" s="48"/>
      <c r="E125" s="48"/>
      <c r="F125" s="48"/>
      <c r="G125" s="48"/>
      <c r="H125" s="48"/>
      <c r="I125" s="48"/>
      <c r="J125" s="48"/>
      <c r="K125" s="48"/>
      <c r="L125" s="48"/>
      <c r="M125" s="48"/>
      <c r="N125" s="48"/>
      <c r="O125" s="48"/>
      <c r="P125" s="48"/>
      <c r="Q125" s="48"/>
      <c r="R125" s="49"/>
    </row>
    <row r="126" spans="2:21" s="6" customFormat="1" ht="37.5" customHeight="1" x14ac:dyDescent="0.3">
      <c r="B126" s="22"/>
      <c r="C126" s="190" t="s">
        <v>141</v>
      </c>
      <c r="D126" s="172"/>
      <c r="E126" s="172"/>
      <c r="F126" s="172"/>
      <c r="G126" s="172"/>
      <c r="H126" s="172"/>
      <c r="I126" s="172"/>
      <c r="J126" s="172"/>
      <c r="K126" s="172"/>
      <c r="L126" s="172"/>
      <c r="M126" s="172"/>
      <c r="N126" s="172"/>
      <c r="O126" s="172"/>
      <c r="P126" s="172"/>
      <c r="Q126" s="172"/>
      <c r="R126" s="23"/>
    </row>
    <row r="127" spans="2:21" s="6" customFormat="1" ht="7.5" customHeight="1" x14ac:dyDescent="0.3">
      <c r="B127" s="22"/>
      <c r="R127" s="23"/>
    </row>
    <row r="128" spans="2:21" s="6" customFormat="1" ht="30.75" customHeight="1" x14ac:dyDescent="0.3">
      <c r="B128" s="22"/>
      <c r="C128" s="17" t="s">
        <v>16</v>
      </c>
      <c r="F128" s="234" t="str">
        <f>$F$6</f>
        <v>Snižování spotřeby energie v budově v majetku MČ Praha-Libuš na adrese Libušská č.p. 81 - zateplení objektu</v>
      </c>
      <c r="G128" s="172"/>
      <c r="H128" s="172"/>
      <c r="I128" s="172"/>
      <c r="J128" s="172"/>
      <c r="K128" s="172"/>
      <c r="L128" s="172"/>
      <c r="M128" s="172"/>
      <c r="N128" s="172"/>
      <c r="O128" s="172"/>
      <c r="P128" s="172"/>
      <c r="R128" s="23"/>
    </row>
    <row r="129" spans="2:64" s="6" customFormat="1" ht="37.5" customHeight="1" x14ac:dyDescent="0.3">
      <c r="B129" s="22"/>
      <c r="C129" s="52" t="s">
        <v>104</v>
      </c>
      <c r="F129" s="191" t="str">
        <f>$F$7</f>
        <v>001 - Architektonicko-stavební řešení</v>
      </c>
      <c r="G129" s="172"/>
      <c r="H129" s="172"/>
      <c r="I129" s="172"/>
      <c r="J129" s="172"/>
      <c r="K129" s="172"/>
      <c r="L129" s="172"/>
      <c r="M129" s="172"/>
      <c r="N129" s="172"/>
      <c r="O129" s="172"/>
      <c r="P129" s="172"/>
      <c r="R129" s="23"/>
    </row>
    <row r="130" spans="2:64" s="6" customFormat="1" ht="7.5" customHeight="1" x14ac:dyDescent="0.3">
      <c r="B130" s="22"/>
      <c r="R130" s="23"/>
    </row>
    <row r="131" spans="2:64" s="6" customFormat="1" ht="18.75" customHeight="1" x14ac:dyDescent="0.3">
      <c r="B131" s="22"/>
      <c r="C131" s="17" t="s">
        <v>22</v>
      </c>
      <c r="F131" s="15" t="str">
        <f>$F$9</f>
        <v xml:space="preserve">Libušská č. p. 81/232, 142 00 Praha 4-Libuš
</v>
      </c>
      <c r="K131" s="17" t="s">
        <v>24</v>
      </c>
      <c r="M131" s="230" t="str">
        <f>IF($O$9="","",$O$9)</f>
        <v>11.09.2014</v>
      </c>
      <c r="N131" s="172"/>
      <c r="O131" s="172"/>
      <c r="P131" s="172"/>
      <c r="R131" s="23"/>
    </row>
    <row r="132" spans="2:64" s="6" customFormat="1" ht="7.5" customHeight="1" x14ac:dyDescent="0.3">
      <c r="B132" s="22"/>
      <c r="R132" s="23"/>
    </row>
    <row r="133" spans="2:64" s="6" customFormat="1" ht="15.75" customHeight="1" x14ac:dyDescent="0.3">
      <c r="B133" s="22"/>
      <c r="C133" s="17" t="s">
        <v>28</v>
      </c>
      <c r="F133" s="15" t="str">
        <f>$E$12</f>
        <v>Městská část Praha-Libuš</v>
      </c>
      <c r="K133" s="17" t="s">
        <v>36</v>
      </c>
      <c r="M133" s="184" t="str">
        <f>$E$18</f>
        <v>Anylopex plus s.r.o., AG Energy</v>
      </c>
      <c r="N133" s="172"/>
      <c r="O133" s="172"/>
      <c r="P133" s="172"/>
      <c r="Q133" s="172"/>
      <c r="R133" s="23"/>
    </row>
    <row r="134" spans="2:64" s="6" customFormat="1" ht="15" customHeight="1" x14ac:dyDescent="0.3">
      <c r="B134" s="22"/>
      <c r="C134" s="17" t="s">
        <v>34</v>
      </c>
      <c r="F134" s="15" t="str">
        <f>IF($E$15="","",$E$15)</f>
        <v>Vyplň údaj</v>
      </c>
      <c r="K134" s="17" t="s">
        <v>41</v>
      </c>
      <c r="M134" s="184" t="str">
        <f>$E$21</f>
        <v>Bc. Martin Škopek</v>
      </c>
      <c r="N134" s="172"/>
      <c r="O134" s="172"/>
      <c r="P134" s="172"/>
      <c r="Q134" s="172"/>
      <c r="R134" s="23"/>
    </row>
    <row r="135" spans="2:64" s="6" customFormat="1" ht="11.25" customHeight="1" x14ac:dyDescent="0.3">
      <c r="B135" s="22"/>
      <c r="R135" s="23"/>
    </row>
    <row r="136" spans="2:64" s="96" customFormat="1" ht="30" customHeight="1" x14ac:dyDescent="0.3">
      <c r="B136" s="97"/>
      <c r="C136" s="98" t="s">
        <v>142</v>
      </c>
      <c r="D136" s="99" t="s">
        <v>143</v>
      </c>
      <c r="E136" s="99" t="s">
        <v>64</v>
      </c>
      <c r="F136" s="231" t="s">
        <v>144</v>
      </c>
      <c r="G136" s="232"/>
      <c r="H136" s="232"/>
      <c r="I136" s="232"/>
      <c r="J136" s="99" t="s">
        <v>145</v>
      </c>
      <c r="K136" s="99" t="s">
        <v>146</v>
      </c>
      <c r="L136" s="231" t="s">
        <v>147</v>
      </c>
      <c r="M136" s="232"/>
      <c r="N136" s="231" t="s">
        <v>148</v>
      </c>
      <c r="O136" s="232"/>
      <c r="P136" s="232"/>
      <c r="Q136" s="233"/>
      <c r="R136" s="100"/>
      <c r="T136" s="59" t="s">
        <v>149</v>
      </c>
      <c r="U136" s="60" t="s">
        <v>46</v>
      </c>
      <c r="V136" s="60" t="s">
        <v>150</v>
      </c>
      <c r="W136" s="60" t="s">
        <v>151</v>
      </c>
      <c r="X136" s="60" t="s">
        <v>152</v>
      </c>
      <c r="Y136" s="60" t="s">
        <v>153</v>
      </c>
      <c r="Z136" s="60" t="s">
        <v>154</v>
      </c>
      <c r="AA136" s="61" t="s">
        <v>155</v>
      </c>
    </row>
    <row r="137" spans="2:64" s="6" customFormat="1" ht="30" customHeight="1" x14ac:dyDescent="0.35">
      <c r="B137" s="22"/>
      <c r="C137" s="64" t="s">
        <v>106</v>
      </c>
      <c r="N137" s="208">
        <f>$BK$137</f>
        <v>0</v>
      </c>
      <c r="O137" s="172"/>
      <c r="P137" s="172"/>
      <c r="Q137" s="172"/>
      <c r="R137" s="23"/>
      <c r="T137" s="63"/>
      <c r="U137" s="36"/>
      <c r="V137" s="36"/>
      <c r="W137" s="101">
        <f>$W$138+$W$389+$W$743+$W$745+$W$768</f>
        <v>781.69627500000001</v>
      </c>
      <c r="X137" s="36"/>
      <c r="Y137" s="101">
        <f>$Y$138+$Y$389+$Y$743+$Y$745+$Y$768</f>
        <v>12.735564800000002</v>
      </c>
      <c r="Z137" s="36"/>
      <c r="AA137" s="102">
        <f>$AA$138+$AA$389+$AA$743+$AA$745+$AA$768</f>
        <v>10.56674778</v>
      </c>
      <c r="AT137" s="6" t="s">
        <v>81</v>
      </c>
      <c r="AU137" s="6" t="s">
        <v>111</v>
      </c>
      <c r="BK137" s="103">
        <f>$BK$138+$BK$389+$BK$743+$BK$745+$BK$768</f>
        <v>0</v>
      </c>
    </row>
    <row r="138" spans="2:64" s="104" customFormat="1" ht="37.5" customHeight="1" x14ac:dyDescent="0.35">
      <c r="B138" s="105"/>
      <c r="D138" s="106" t="s">
        <v>112</v>
      </c>
      <c r="N138" s="207">
        <f>$BK$138</f>
        <v>0</v>
      </c>
      <c r="O138" s="206"/>
      <c r="P138" s="206"/>
      <c r="Q138" s="206"/>
      <c r="R138" s="108"/>
      <c r="T138" s="109"/>
      <c r="W138" s="110">
        <f>$W$139+$W$158+$W$162+$W$172+$W$176+$W$294+$W$382+$W$387</f>
        <v>476.74222300000002</v>
      </c>
      <c r="Y138" s="110">
        <f>$Y$139+$Y$158+$Y$162+$Y$172+$Y$176+$Y$294+$Y$382+$Y$387</f>
        <v>7.9014615900000011</v>
      </c>
      <c r="AA138" s="111">
        <f>$AA$139+$AA$158+$AA$162+$AA$172+$AA$176+$AA$294+$AA$382+$AA$387</f>
        <v>5.5920169999999993</v>
      </c>
      <c r="AR138" s="107" t="s">
        <v>21</v>
      </c>
      <c r="AT138" s="107" t="s">
        <v>81</v>
      </c>
      <c r="AU138" s="107" t="s">
        <v>82</v>
      </c>
      <c r="AY138" s="107" t="s">
        <v>156</v>
      </c>
      <c r="BK138" s="112">
        <f>$BK$139+$BK$158+$BK$162+$BK$172+$BK$176+$BK$294+$BK$382+$BK$387</f>
        <v>0</v>
      </c>
    </row>
    <row r="139" spans="2:64" s="104" customFormat="1" ht="21" customHeight="1" x14ac:dyDescent="0.3">
      <c r="B139" s="105"/>
      <c r="D139" s="113" t="s">
        <v>113</v>
      </c>
      <c r="N139" s="205">
        <f>$BK$139</f>
        <v>0</v>
      </c>
      <c r="O139" s="206"/>
      <c r="P139" s="206"/>
      <c r="Q139" s="206"/>
      <c r="R139" s="108"/>
      <c r="T139" s="109"/>
      <c r="W139" s="110">
        <f>SUM($W$140:$W$157)</f>
        <v>0.81143999999999994</v>
      </c>
      <c r="Y139" s="110">
        <f>SUM($Y$140:$Y$157)</f>
        <v>0</v>
      </c>
      <c r="AA139" s="111">
        <f>SUM($AA$140:$AA$157)</f>
        <v>0</v>
      </c>
      <c r="AR139" s="107" t="s">
        <v>21</v>
      </c>
      <c r="AT139" s="107" t="s">
        <v>81</v>
      </c>
      <c r="AU139" s="107" t="s">
        <v>21</v>
      </c>
      <c r="AY139" s="107" t="s">
        <v>156</v>
      </c>
      <c r="BK139" s="112">
        <f>SUM($BK$140:$BK$157)</f>
        <v>0</v>
      </c>
    </row>
    <row r="140" spans="2:64" s="6" customFormat="1" ht="27" customHeight="1" x14ac:dyDescent="0.3">
      <c r="B140" s="22"/>
      <c r="C140" s="157" t="s">
        <v>21</v>
      </c>
      <c r="D140" s="157" t="s">
        <v>157</v>
      </c>
      <c r="E140" s="158" t="s">
        <v>158</v>
      </c>
      <c r="F140" s="227" t="s">
        <v>159</v>
      </c>
      <c r="G140" s="228"/>
      <c r="H140" s="228"/>
      <c r="I140" s="228"/>
      <c r="J140" s="159" t="s">
        <v>160</v>
      </c>
      <c r="K140" s="160">
        <v>0.21</v>
      </c>
      <c r="L140" s="229">
        <v>0</v>
      </c>
      <c r="M140" s="228"/>
      <c r="N140" s="229">
        <f>ROUND($L$140*$K$140,2)</f>
        <v>0</v>
      </c>
      <c r="O140" s="228"/>
      <c r="P140" s="228"/>
      <c r="Q140" s="228"/>
      <c r="R140" s="23"/>
      <c r="S140" s="6" t="s">
        <v>1151</v>
      </c>
      <c r="T140" s="118"/>
      <c r="U140" s="29" t="s">
        <v>47</v>
      </c>
      <c r="V140" s="119">
        <v>2.3199999999999998</v>
      </c>
      <c r="W140" s="119">
        <f>$V$140*$K$140</f>
        <v>0.48719999999999997</v>
      </c>
      <c r="X140" s="119">
        <v>0</v>
      </c>
      <c r="Y140" s="119">
        <f>$X$140*$K$140</f>
        <v>0</v>
      </c>
      <c r="Z140" s="119">
        <v>0</v>
      </c>
      <c r="AA140" s="120">
        <f>$Z$140*$K$140</f>
        <v>0</v>
      </c>
      <c r="AR140" s="6" t="s">
        <v>161</v>
      </c>
      <c r="AT140" s="6" t="s">
        <v>157</v>
      </c>
      <c r="AU140" s="6" t="s">
        <v>102</v>
      </c>
      <c r="AY140" s="6" t="s">
        <v>156</v>
      </c>
      <c r="BE140" s="83">
        <f>IF($U$140="základní",$N$140,0)</f>
        <v>0</v>
      </c>
      <c r="BF140" s="83">
        <f>IF($U$140="snížená",$N$140,0)</f>
        <v>0</v>
      </c>
      <c r="BG140" s="83">
        <f>IF($U$140="zákl. přenesená",$N$140,0)</f>
        <v>0</v>
      </c>
      <c r="BH140" s="83">
        <f>IF($U$140="sníž. přenesená",$N$140,0)</f>
        <v>0</v>
      </c>
      <c r="BI140" s="83">
        <f>IF($U$140="nulová",$N$140,0)</f>
        <v>0</v>
      </c>
      <c r="BJ140" s="6" t="s">
        <v>21</v>
      </c>
      <c r="BK140" s="83">
        <f>ROUND($L$140*$K$140,2)</f>
        <v>0</v>
      </c>
      <c r="BL140" s="6" t="s">
        <v>161</v>
      </c>
    </row>
    <row r="141" spans="2:64" s="6" customFormat="1" ht="15.75" customHeight="1" x14ac:dyDescent="0.3">
      <c r="B141" s="121"/>
      <c r="E141" s="122"/>
      <c r="F141" s="215" t="s">
        <v>162</v>
      </c>
      <c r="G141" s="216"/>
      <c r="H141" s="216"/>
      <c r="I141" s="216"/>
      <c r="K141" s="122"/>
      <c r="R141" s="123"/>
      <c r="T141" s="124"/>
      <c r="AA141" s="125"/>
      <c r="AT141" s="122" t="s">
        <v>163</v>
      </c>
      <c r="AU141" s="122" t="s">
        <v>102</v>
      </c>
      <c r="AV141" s="122" t="s">
        <v>21</v>
      </c>
      <c r="AW141" s="122" t="s">
        <v>111</v>
      </c>
      <c r="AX141" s="122" t="s">
        <v>82</v>
      </c>
      <c r="AY141" s="122" t="s">
        <v>156</v>
      </c>
    </row>
    <row r="142" spans="2:64" s="6" customFormat="1" ht="15.75" customHeight="1" x14ac:dyDescent="0.3">
      <c r="B142" s="126"/>
      <c r="E142" s="127"/>
      <c r="F142" s="217" t="s">
        <v>164</v>
      </c>
      <c r="G142" s="218"/>
      <c r="H142" s="218"/>
      <c r="I142" s="218"/>
      <c r="K142" s="128">
        <v>0.21</v>
      </c>
      <c r="R142" s="129"/>
      <c r="T142" s="130"/>
      <c r="AA142" s="131"/>
      <c r="AT142" s="127" t="s">
        <v>163</v>
      </c>
      <c r="AU142" s="127" t="s">
        <v>102</v>
      </c>
      <c r="AV142" s="127" t="s">
        <v>102</v>
      </c>
      <c r="AW142" s="127" t="s">
        <v>111</v>
      </c>
      <c r="AX142" s="127" t="s">
        <v>21</v>
      </c>
      <c r="AY142" s="127" t="s">
        <v>156</v>
      </c>
    </row>
    <row r="143" spans="2:64" s="6" customFormat="1" ht="27" customHeight="1" x14ac:dyDescent="0.3">
      <c r="B143" s="22"/>
      <c r="C143" s="157" t="s">
        <v>102</v>
      </c>
      <c r="D143" s="157" t="s">
        <v>157</v>
      </c>
      <c r="E143" s="158" t="s">
        <v>165</v>
      </c>
      <c r="F143" s="227" t="s">
        <v>166</v>
      </c>
      <c r="G143" s="228"/>
      <c r="H143" s="228"/>
      <c r="I143" s="228"/>
      <c r="J143" s="159" t="s">
        <v>160</v>
      </c>
      <c r="K143" s="160">
        <v>0.21</v>
      </c>
      <c r="L143" s="229">
        <v>0</v>
      </c>
      <c r="M143" s="228"/>
      <c r="N143" s="229">
        <f>ROUND($L$143*$K$143,2)</f>
        <v>0</v>
      </c>
      <c r="O143" s="228"/>
      <c r="P143" s="228"/>
      <c r="Q143" s="228"/>
      <c r="R143" s="23"/>
      <c r="S143" s="6" t="s">
        <v>1151</v>
      </c>
      <c r="T143" s="118"/>
      <c r="U143" s="29" t="s">
        <v>47</v>
      </c>
      <c r="V143" s="119">
        <v>0.8</v>
      </c>
      <c r="W143" s="119">
        <f>$V$143*$K$143</f>
        <v>0.16800000000000001</v>
      </c>
      <c r="X143" s="119">
        <v>0</v>
      </c>
      <c r="Y143" s="119">
        <f>$X$143*$K$143</f>
        <v>0</v>
      </c>
      <c r="Z143" s="119">
        <v>0</v>
      </c>
      <c r="AA143" s="120">
        <f>$Z$143*$K$143</f>
        <v>0</v>
      </c>
      <c r="AR143" s="6" t="s">
        <v>161</v>
      </c>
      <c r="AT143" s="6" t="s">
        <v>157</v>
      </c>
      <c r="AU143" s="6" t="s">
        <v>102</v>
      </c>
      <c r="AY143" s="6" t="s">
        <v>156</v>
      </c>
      <c r="BE143" s="83">
        <f>IF($U$143="základní",$N$143,0)</f>
        <v>0</v>
      </c>
      <c r="BF143" s="83">
        <f>IF($U$143="snížená",$N$143,0)</f>
        <v>0</v>
      </c>
      <c r="BG143" s="83">
        <f>IF($U$143="zákl. přenesená",$N$143,0)</f>
        <v>0</v>
      </c>
      <c r="BH143" s="83">
        <f>IF($U$143="sníž. přenesená",$N$143,0)</f>
        <v>0</v>
      </c>
      <c r="BI143" s="83">
        <f>IF($U$143="nulová",$N$143,0)</f>
        <v>0</v>
      </c>
      <c r="BJ143" s="6" t="s">
        <v>21</v>
      </c>
      <c r="BK143" s="83">
        <f>ROUND($L$143*$K$143,2)</f>
        <v>0</v>
      </c>
      <c r="BL143" s="6" t="s">
        <v>161</v>
      </c>
    </row>
    <row r="144" spans="2:64" s="6" customFormat="1" ht="15.75" customHeight="1" x14ac:dyDescent="0.3">
      <c r="B144" s="121"/>
      <c r="E144" s="122"/>
      <c r="F144" s="215" t="s">
        <v>162</v>
      </c>
      <c r="G144" s="216"/>
      <c r="H144" s="216"/>
      <c r="I144" s="216"/>
      <c r="K144" s="122"/>
      <c r="R144" s="123"/>
      <c r="T144" s="124"/>
      <c r="AA144" s="125"/>
      <c r="AT144" s="122" t="s">
        <v>163</v>
      </c>
      <c r="AU144" s="122" t="s">
        <v>102</v>
      </c>
      <c r="AV144" s="122" t="s">
        <v>21</v>
      </c>
      <c r="AW144" s="122" t="s">
        <v>111</v>
      </c>
      <c r="AX144" s="122" t="s">
        <v>82</v>
      </c>
      <c r="AY144" s="122" t="s">
        <v>156</v>
      </c>
    </row>
    <row r="145" spans="2:64" s="6" customFormat="1" ht="15.75" customHeight="1" x14ac:dyDescent="0.3">
      <c r="B145" s="126"/>
      <c r="E145" s="127"/>
      <c r="F145" s="217" t="s">
        <v>164</v>
      </c>
      <c r="G145" s="218"/>
      <c r="H145" s="218"/>
      <c r="I145" s="218"/>
      <c r="K145" s="128">
        <v>0.21</v>
      </c>
      <c r="R145" s="129"/>
      <c r="T145" s="130"/>
      <c r="AA145" s="131"/>
      <c r="AT145" s="127" t="s">
        <v>163</v>
      </c>
      <c r="AU145" s="127" t="s">
        <v>102</v>
      </c>
      <c r="AV145" s="127" t="s">
        <v>102</v>
      </c>
      <c r="AW145" s="127" t="s">
        <v>111</v>
      </c>
      <c r="AX145" s="127" t="s">
        <v>21</v>
      </c>
      <c r="AY145" s="127" t="s">
        <v>156</v>
      </c>
    </row>
    <row r="146" spans="2:64" s="6" customFormat="1" ht="27" customHeight="1" x14ac:dyDescent="0.3">
      <c r="B146" s="22"/>
      <c r="C146" s="157" t="s">
        <v>167</v>
      </c>
      <c r="D146" s="157" t="s">
        <v>157</v>
      </c>
      <c r="E146" s="158" t="s">
        <v>168</v>
      </c>
      <c r="F146" s="227" t="s">
        <v>169</v>
      </c>
      <c r="G146" s="228"/>
      <c r="H146" s="228"/>
      <c r="I146" s="228"/>
      <c r="J146" s="159" t="s">
        <v>160</v>
      </c>
      <c r="K146" s="160">
        <v>0.21</v>
      </c>
      <c r="L146" s="229">
        <v>0</v>
      </c>
      <c r="M146" s="228"/>
      <c r="N146" s="229">
        <f>ROUND($L$146*$K$146,2)</f>
        <v>0</v>
      </c>
      <c r="O146" s="228"/>
      <c r="P146" s="228"/>
      <c r="Q146" s="228"/>
      <c r="R146" s="23"/>
      <c r="S146" s="6" t="s">
        <v>1151</v>
      </c>
      <c r="T146" s="118"/>
      <c r="U146" s="29" t="s">
        <v>47</v>
      </c>
      <c r="V146" s="119">
        <v>8.3000000000000004E-2</v>
      </c>
      <c r="W146" s="119">
        <f>$V$146*$K$146</f>
        <v>1.7430000000000001E-2</v>
      </c>
      <c r="X146" s="119">
        <v>0</v>
      </c>
      <c r="Y146" s="119">
        <f>$X$146*$K$146</f>
        <v>0</v>
      </c>
      <c r="Z146" s="119">
        <v>0</v>
      </c>
      <c r="AA146" s="120">
        <f>$Z$146*$K$146</f>
        <v>0</v>
      </c>
      <c r="AR146" s="6" t="s">
        <v>161</v>
      </c>
      <c r="AT146" s="6" t="s">
        <v>157</v>
      </c>
      <c r="AU146" s="6" t="s">
        <v>102</v>
      </c>
      <c r="AY146" s="6" t="s">
        <v>156</v>
      </c>
      <c r="BE146" s="83">
        <f>IF($U$146="základní",$N$146,0)</f>
        <v>0</v>
      </c>
      <c r="BF146" s="83">
        <f>IF($U$146="snížená",$N$146,0)</f>
        <v>0</v>
      </c>
      <c r="BG146" s="83">
        <f>IF($U$146="zákl. přenesená",$N$146,0)</f>
        <v>0</v>
      </c>
      <c r="BH146" s="83">
        <f>IF($U$146="sníž. přenesená",$N$146,0)</f>
        <v>0</v>
      </c>
      <c r="BI146" s="83">
        <f>IF($U$146="nulová",$N$146,0)</f>
        <v>0</v>
      </c>
      <c r="BJ146" s="6" t="s">
        <v>21</v>
      </c>
      <c r="BK146" s="83">
        <f>ROUND($L$146*$K$146,2)</f>
        <v>0</v>
      </c>
      <c r="BL146" s="6" t="s">
        <v>161</v>
      </c>
    </row>
    <row r="147" spans="2:64" s="6" customFormat="1" ht="15.75" customHeight="1" x14ac:dyDescent="0.3">
      <c r="B147" s="121"/>
      <c r="E147" s="122"/>
      <c r="F147" s="215" t="s">
        <v>162</v>
      </c>
      <c r="G147" s="216"/>
      <c r="H147" s="216"/>
      <c r="I147" s="216"/>
      <c r="K147" s="122"/>
      <c r="R147" s="123"/>
      <c r="T147" s="124"/>
      <c r="AA147" s="125"/>
      <c r="AT147" s="122" t="s">
        <v>163</v>
      </c>
      <c r="AU147" s="122" t="s">
        <v>102</v>
      </c>
      <c r="AV147" s="122" t="s">
        <v>21</v>
      </c>
      <c r="AW147" s="122" t="s">
        <v>111</v>
      </c>
      <c r="AX147" s="122" t="s">
        <v>82</v>
      </c>
      <c r="AY147" s="122" t="s">
        <v>156</v>
      </c>
    </row>
    <row r="148" spans="2:64" s="6" customFormat="1" ht="15.75" customHeight="1" x14ac:dyDescent="0.3">
      <c r="B148" s="126"/>
      <c r="E148" s="127"/>
      <c r="F148" s="217" t="s">
        <v>164</v>
      </c>
      <c r="G148" s="218"/>
      <c r="H148" s="218"/>
      <c r="I148" s="218"/>
      <c r="K148" s="128">
        <v>0.21</v>
      </c>
      <c r="R148" s="129"/>
      <c r="T148" s="130"/>
      <c r="AA148" s="131"/>
      <c r="AT148" s="127" t="s">
        <v>163</v>
      </c>
      <c r="AU148" s="127" t="s">
        <v>102</v>
      </c>
      <c r="AV148" s="127" t="s">
        <v>102</v>
      </c>
      <c r="AW148" s="127" t="s">
        <v>111</v>
      </c>
      <c r="AX148" s="127" t="s">
        <v>21</v>
      </c>
      <c r="AY148" s="127" t="s">
        <v>156</v>
      </c>
    </row>
    <row r="149" spans="2:64" s="6" customFormat="1" ht="15.75" customHeight="1" x14ac:dyDescent="0.3">
      <c r="B149" s="22"/>
      <c r="C149" s="157" t="s">
        <v>161</v>
      </c>
      <c r="D149" s="157" t="s">
        <v>157</v>
      </c>
      <c r="E149" s="158" t="s">
        <v>170</v>
      </c>
      <c r="F149" s="227" t="s">
        <v>171</v>
      </c>
      <c r="G149" s="228"/>
      <c r="H149" s="228"/>
      <c r="I149" s="228"/>
      <c r="J149" s="159" t="s">
        <v>160</v>
      </c>
      <c r="K149" s="160">
        <v>0.21</v>
      </c>
      <c r="L149" s="229">
        <v>0</v>
      </c>
      <c r="M149" s="228"/>
      <c r="N149" s="229">
        <f>ROUND($L$149*$K$149,2)</f>
        <v>0</v>
      </c>
      <c r="O149" s="228"/>
      <c r="P149" s="228"/>
      <c r="Q149" s="228"/>
      <c r="R149" s="23"/>
      <c r="S149" s="6" t="s">
        <v>1151</v>
      </c>
      <c r="T149" s="118"/>
      <c r="U149" s="29" t="s">
        <v>47</v>
      </c>
      <c r="V149" s="119">
        <v>0.65200000000000002</v>
      </c>
      <c r="W149" s="119">
        <f>$V$149*$K$149</f>
        <v>0.13691999999999999</v>
      </c>
      <c r="X149" s="119">
        <v>0</v>
      </c>
      <c r="Y149" s="119">
        <f>$X$149*$K$149</f>
        <v>0</v>
      </c>
      <c r="Z149" s="119">
        <v>0</v>
      </c>
      <c r="AA149" s="120">
        <f>$Z$149*$K$149</f>
        <v>0</v>
      </c>
      <c r="AR149" s="6" t="s">
        <v>161</v>
      </c>
      <c r="AT149" s="6" t="s">
        <v>157</v>
      </c>
      <c r="AU149" s="6" t="s">
        <v>102</v>
      </c>
      <c r="AY149" s="6" t="s">
        <v>156</v>
      </c>
      <c r="BE149" s="83">
        <f>IF($U$149="základní",$N$149,0)</f>
        <v>0</v>
      </c>
      <c r="BF149" s="83">
        <f>IF($U$149="snížená",$N$149,0)</f>
        <v>0</v>
      </c>
      <c r="BG149" s="83">
        <f>IF($U$149="zákl. přenesená",$N$149,0)</f>
        <v>0</v>
      </c>
      <c r="BH149" s="83">
        <f>IF($U$149="sníž. přenesená",$N$149,0)</f>
        <v>0</v>
      </c>
      <c r="BI149" s="83">
        <f>IF($U$149="nulová",$N$149,0)</f>
        <v>0</v>
      </c>
      <c r="BJ149" s="6" t="s">
        <v>21</v>
      </c>
      <c r="BK149" s="83">
        <f>ROUND($L$149*$K$149,2)</f>
        <v>0</v>
      </c>
      <c r="BL149" s="6" t="s">
        <v>161</v>
      </c>
    </row>
    <row r="150" spans="2:64" s="6" customFormat="1" ht="15.75" customHeight="1" x14ac:dyDescent="0.3">
      <c r="B150" s="121"/>
      <c r="E150" s="122"/>
      <c r="F150" s="215" t="s">
        <v>162</v>
      </c>
      <c r="G150" s="216"/>
      <c r="H150" s="216"/>
      <c r="I150" s="216"/>
      <c r="K150" s="122"/>
      <c r="R150" s="123"/>
      <c r="T150" s="124"/>
      <c r="AA150" s="125"/>
      <c r="AT150" s="122" t="s">
        <v>163</v>
      </c>
      <c r="AU150" s="122" t="s">
        <v>102</v>
      </c>
      <c r="AV150" s="122" t="s">
        <v>21</v>
      </c>
      <c r="AW150" s="122" t="s">
        <v>111</v>
      </c>
      <c r="AX150" s="122" t="s">
        <v>82</v>
      </c>
      <c r="AY150" s="122" t="s">
        <v>156</v>
      </c>
    </row>
    <row r="151" spans="2:64" s="6" customFormat="1" ht="15.75" customHeight="1" x14ac:dyDescent="0.3">
      <c r="B151" s="126"/>
      <c r="E151" s="127"/>
      <c r="F151" s="217" t="s">
        <v>164</v>
      </c>
      <c r="G151" s="218"/>
      <c r="H151" s="218"/>
      <c r="I151" s="218"/>
      <c r="K151" s="128">
        <v>0.21</v>
      </c>
      <c r="R151" s="129"/>
      <c r="T151" s="130"/>
      <c r="AA151" s="131"/>
      <c r="AT151" s="127" t="s">
        <v>163</v>
      </c>
      <c r="AU151" s="127" t="s">
        <v>102</v>
      </c>
      <c r="AV151" s="127" t="s">
        <v>102</v>
      </c>
      <c r="AW151" s="127" t="s">
        <v>111</v>
      </c>
      <c r="AX151" s="127" t="s">
        <v>21</v>
      </c>
      <c r="AY151" s="127" t="s">
        <v>156</v>
      </c>
    </row>
    <row r="152" spans="2:64" s="6" customFormat="1" ht="15.75" customHeight="1" x14ac:dyDescent="0.3">
      <c r="B152" s="22"/>
      <c r="C152" s="157" t="s">
        <v>172</v>
      </c>
      <c r="D152" s="157" t="s">
        <v>157</v>
      </c>
      <c r="E152" s="158" t="s">
        <v>173</v>
      </c>
      <c r="F152" s="227" t="s">
        <v>174</v>
      </c>
      <c r="G152" s="228"/>
      <c r="H152" s="228"/>
      <c r="I152" s="228"/>
      <c r="J152" s="159" t="s">
        <v>160</v>
      </c>
      <c r="K152" s="160">
        <v>0.21</v>
      </c>
      <c r="L152" s="229">
        <v>0</v>
      </c>
      <c r="M152" s="228"/>
      <c r="N152" s="229">
        <f>ROUND($L$152*$K$152,2)</f>
        <v>0</v>
      </c>
      <c r="O152" s="228"/>
      <c r="P152" s="228"/>
      <c r="Q152" s="228"/>
      <c r="R152" s="23"/>
      <c r="S152" s="6" t="s">
        <v>1151</v>
      </c>
      <c r="T152" s="118"/>
      <c r="U152" s="29" t="s">
        <v>47</v>
      </c>
      <c r="V152" s="119">
        <v>8.9999999999999993E-3</v>
      </c>
      <c r="W152" s="119">
        <f>$V$152*$K$152</f>
        <v>1.8899999999999998E-3</v>
      </c>
      <c r="X152" s="119">
        <v>0</v>
      </c>
      <c r="Y152" s="119">
        <f>$X$152*$K$152</f>
        <v>0</v>
      </c>
      <c r="Z152" s="119">
        <v>0</v>
      </c>
      <c r="AA152" s="120">
        <f>$Z$152*$K$152</f>
        <v>0</v>
      </c>
      <c r="AR152" s="6" t="s">
        <v>161</v>
      </c>
      <c r="AT152" s="6" t="s">
        <v>157</v>
      </c>
      <c r="AU152" s="6" t="s">
        <v>102</v>
      </c>
      <c r="AY152" s="6" t="s">
        <v>156</v>
      </c>
      <c r="BE152" s="83">
        <f>IF($U$152="základní",$N$152,0)</f>
        <v>0</v>
      </c>
      <c r="BF152" s="83">
        <f>IF($U$152="snížená",$N$152,0)</f>
        <v>0</v>
      </c>
      <c r="BG152" s="83">
        <f>IF($U$152="zákl. přenesená",$N$152,0)</f>
        <v>0</v>
      </c>
      <c r="BH152" s="83">
        <f>IF($U$152="sníž. přenesená",$N$152,0)</f>
        <v>0</v>
      </c>
      <c r="BI152" s="83">
        <f>IF($U$152="nulová",$N$152,0)</f>
        <v>0</v>
      </c>
      <c r="BJ152" s="6" t="s">
        <v>21</v>
      </c>
      <c r="BK152" s="83">
        <f>ROUND($L$152*$K$152,2)</f>
        <v>0</v>
      </c>
      <c r="BL152" s="6" t="s">
        <v>161</v>
      </c>
    </row>
    <row r="153" spans="2:64" s="6" customFormat="1" ht="15.75" customHeight="1" x14ac:dyDescent="0.3">
      <c r="B153" s="121"/>
      <c r="E153" s="122"/>
      <c r="F153" s="215" t="s">
        <v>162</v>
      </c>
      <c r="G153" s="216"/>
      <c r="H153" s="216"/>
      <c r="I153" s="216"/>
      <c r="K153" s="122"/>
      <c r="R153" s="123"/>
      <c r="T153" s="124"/>
      <c r="AA153" s="125"/>
      <c r="AT153" s="122" t="s">
        <v>163</v>
      </c>
      <c r="AU153" s="122" t="s">
        <v>102</v>
      </c>
      <c r="AV153" s="122" t="s">
        <v>21</v>
      </c>
      <c r="AW153" s="122" t="s">
        <v>111</v>
      </c>
      <c r="AX153" s="122" t="s">
        <v>82</v>
      </c>
      <c r="AY153" s="122" t="s">
        <v>156</v>
      </c>
    </row>
    <row r="154" spans="2:64" s="6" customFormat="1" ht="15.75" customHeight="1" x14ac:dyDescent="0.3">
      <c r="B154" s="126"/>
      <c r="E154" s="127"/>
      <c r="F154" s="217" t="s">
        <v>164</v>
      </c>
      <c r="G154" s="218"/>
      <c r="H154" s="218"/>
      <c r="I154" s="218"/>
      <c r="K154" s="128">
        <v>0.21</v>
      </c>
      <c r="R154" s="129"/>
      <c r="T154" s="130"/>
      <c r="AA154" s="131"/>
      <c r="AT154" s="127" t="s">
        <v>163</v>
      </c>
      <c r="AU154" s="127" t="s">
        <v>102</v>
      </c>
      <c r="AV154" s="127" t="s">
        <v>102</v>
      </c>
      <c r="AW154" s="127" t="s">
        <v>111</v>
      </c>
      <c r="AX154" s="127" t="s">
        <v>21</v>
      </c>
      <c r="AY154" s="127" t="s">
        <v>156</v>
      </c>
    </row>
    <row r="155" spans="2:64" s="6" customFormat="1" ht="27" customHeight="1" x14ac:dyDescent="0.3">
      <c r="B155" s="22"/>
      <c r="C155" s="157" t="s">
        <v>175</v>
      </c>
      <c r="D155" s="157" t="s">
        <v>157</v>
      </c>
      <c r="E155" s="158" t="s">
        <v>176</v>
      </c>
      <c r="F155" s="227" t="s">
        <v>177</v>
      </c>
      <c r="G155" s="228"/>
      <c r="H155" s="228"/>
      <c r="I155" s="228"/>
      <c r="J155" s="159" t="s">
        <v>178</v>
      </c>
      <c r="K155" s="160">
        <v>0.35699999999999998</v>
      </c>
      <c r="L155" s="229">
        <v>0</v>
      </c>
      <c r="M155" s="228"/>
      <c r="N155" s="229">
        <f>ROUND($L$155*$K$155,2)</f>
        <v>0</v>
      </c>
      <c r="O155" s="228"/>
      <c r="P155" s="228"/>
      <c r="Q155" s="228"/>
      <c r="R155" s="23"/>
      <c r="S155" s="6" t="s">
        <v>1151</v>
      </c>
      <c r="T155" s="118"/>
      <c r="U155" s="29" t="s">
        <v>47</v>
      </c>
      <c r="V155" s="119">
        <v>0</v>
      </c>
      <c r="W155" s="119">
        <f>$V$155*$K$155</f>
        <v>0</v>
      </c>
      <c r="X155" s="119">
        <v>0</v>
      </c>
      <c r="Y155" s="119">
        <f>$X$155*$K$155</f>
        <v>0</v>
      </c>
      <c r="Z155" s="119">
        <v>0</v>
      </c>
      <c r="AA155" s="120">
        <f>$Z$155*$K$155</f>
        <v>0</v>
      </c>
      <c r="AR155" s="6" t="s">
        <v>161</v>
      </c>
      <c r="AT155" s="6" t="s">
        <v>157</v>
      </c>
      <c r="AU155" s="6" t="s">
        <v>102</v>
      </c>
      <c r="AY155" s="6" t="s">
        <v>156</v>
      </c>
      <c r="BE155" s="83">
        <f>IF($U$155="základní",$N$155,0)</f>
        <v>0</v>
      </c>
      <c r="BF155" s="83">
        <f>IF($U$155="snížená",$N$155,0)</f>
        <v>0</v>
      </c>
      <c r="BG155" s="83">
        <f>IF($U$155="zákl. přenesená",$N$155,0)</f>
        <v>0</v>
      </c>
      <c r="BH155" s="83">
        <f>IF($U$155="sníž. přenesená",$N$155,0)</f>
        <v>0</v>
      </c>
      <c r="BI155" s="83">
        <f>IF($U$155="nulová",$N$155,0)</f>
        <v>0</v>
      </c>
      <c r="BJ155" s="6" t="s">
        <v>21</v>
      </c>
      <c r="BK155" s="83">
        <f>ROUND($L$155*$K$155,2)</f>
        <v>0</v>
      </c>
      <c r="BL155" s="6" t="s">
        <v>161</v>
      </c>
    </row>
    <row r="156" spans="2:64" s="6" customFormat="1" ht="15.75" customHeight="1" x14ac:dyDescent="0.3">
      <c r="B156" s="121"/>
      <c r="E156" s="122"/>
      <c r="F156" s="215" t="s">
        <v>162</v>
      </c>
      <c r="G156" s="216"/>
      <c r="H156" s="216"/>
      <c r="I156" s="216"/>
      <c r="K156" s="122"/>
      <c r="R156" s="123"/>
      <c r="T156" s="124"/>
      <c r="AA156" s="125"/>
      <c r="AT156" s="122" t="s">
        <v>163</v>
      </c>
      <c r="AU156" s="122" t="s">
        <v>102</v>
      </c>
      <c r="AV156" s="122" t="s">
        <v>21</v>
      </c>
      <c r="AW156" s="122" t="s">
        <v>111</v>
      </c>
      <c r="AX156" s="122" t="s">
        <v>82</v>
      </c>
      <c r="AY156" s="122" t="s">
        <v>156</v>
      </c>
    </row>
    <row r="157" spans="2:64" s="6" customFormat="1" ht="15.75" customHeight="1" x14ac:dyDescent="0.3">
      <c r="B157" s="126"/>
      <c r="E157" s="127"/>
      <c r="F157" s="217" t="s">
        <v>179</v>
      </c>
      <c r="G157" s="218"/>
      <c r="H157" s="218"/>
      <c r="I157" s="218"/>
      <c r="K157" s="128">
        <v>0.35699999999999998</v>
      </c>
      <c r="R157" s="129"/>
      <c r="T157" s="130"/>
      <c r="AA157" s="131"/>
      <c r="AT157" s="127" t="s">
        <v>163</v>
      </c>
      <c r="AU157" s="127" t="s">
        <v>102</v>
      </c>
      <c r="AV157" s="127" t="s">
        <v>102</v>
      </c>
      <c r="AW157" s="127" t="s">
        <v>111</v>
      </c>
      <c r="AX157" s="127" t="s">
        <v>21</v>
      </c>
      <c r="AY157" s="127" t="s">
        <v>156</v>
      </c>
    </row>
    <row r="158" spans="2:64" s="104" customFormat="1" ht="30.75" customHeight="1" x14ac:dyDescent="0.3">
      <c r="B158" s="105"/>
      <c r="D158" s="113" t="s">
        <v>114</v>
      </c>
      <c r="N158" s="205">
        <f>$BK$158</f>
        <v>0</v>
      </c>
      <c r="O158" s="206"/>
      <c r="P158" s="206"/>
      <c r="Q158" s="206"/>
      <c r="R158" s="108"/>
      <c r="T158" s="109"/>
      <c r="W158" s="110">
        <f>SUM($W$159:$W$161)</f>
        <v>0.21524999999999997</v>
      </c>
      <c r="Y158" s="110">
        <f>SUM($Y$159:$Y$161)</f>
        <v>0.4536</v>
      </c>
      <c r="AA158" s="111">
        <f>SUM($AA$159:$AA$161)</f>
        <v>0</v>
      </c>
      <c r="AR158" s="107" t="s">
        <v>21</v>
      </c>
      <c r="AT158" s="107" t="s">
        <v>81</v>
      </c>
      <c r="AU158" s="107" t="s">
        <v>21</v>
      </c>
      <c r="AY158" s="107" t="s">
        <v>156</v>
      </c>
      <c r="BK158" s="112">
        <f>SUM($BK$159:$BK$161)</f>
        <v>0</v>
      </c>
    </row>
    <row r="159" spans="2:64" s="6" customFormat="1" ht="27" customHeight="1" x14ac:dyDescent="0.3">
      <c r="B159" s="22"/>
      <c r="C159" s="157" t="s">
        <v>180</v>
      </c>
      <c r="D159" s="157" t="s">
        <v>157</v>
      </c>
      <c r="E159" s="158" t="s">
        <v>181</v>
      </c>
      <c r="F159" s="227" t="s">
        <v>182</v>
      </c>
      <c r="G159" s="228"/>
      <c r="H159" s="228"/>
      <c r="I159" s="228"/>
      <c r="J159" s="159" t="s">
        <v>160</v>
      </c>
      <c r="K159" s="160">
        <v>0.21</v>
      </c>
      <c r="L159" s="229">
        <v>0</v>
      </c>
      <c r="M159" s="228"/>
      <c r="N159" s="229">
        <f>ROUND($L$159*$K$159,2)</f>
        <v>0</v>
      </c>
      <c r="O159" s="228"/>
      <c r="P159" s="228"/>
      <c r="Q159" s="228"/>
      <c r="R159" s="23"/>
      <c r="S159" s="6" t="s">
        <v>1151</v>
      </c>
      <c r="T159" s="118"/>
      <c r="U159" s="29" t="s">
        <v>47</v>
      </c>
      <c r="V159" s="119">
        <v>1.0249999999999999</v>
      </c>
      <c r="W159" s="119">
        <f>$V$159*$K$159</f>
        <v>0.21524999999999997</v>
      </c>
      <c r="X159" s="119">
        <v>2.16</v>
      </c>
      <c r="Y159" s="119">
        <f>$X$159*$K$159</f>
        <v>0.4536</v>
      </c>
      <c r="Z159" s="119">
        <v>0</v>
      </c>
      <c r="AA159" s="120">
        <f>$Z$159*$K$159</f>
        <v>0</v>
      </c>
      <c r="AR159" s="6" t="s">
        <v>161</v>
      </c>
      <c r="AT159" s="6" t="s">
        <v>157</v>
      </c>
      <c r="AU159" s="6" t="s">
        <v>102</v>
      </c>
      <c r="AY159" s="6" t="s">
        <v>156</v>
      </c>
      <c r="BE159" s="83">
        <f>IF($U$159="základní",$N$159,0)</f>
        <v>0</v>
      </c>
      <c r="BF159" s="83">
        <f>IF($U$159="snížená",$N$159,0)</f>
        <v>0</v>
      </c>
      <c r="BG159" s="83">
        <f>IF($U$159="zákl. přenesená",$N$159,0)</f>
        <v>0</v>
      </c>
      <c r="BH159" s="83">
        <f>IF($U$159="sníž. přenesená",$N$159,0)</f>
        <v>0</v>
      </c>
      <c r="BI159" s="83">
        <f>IF($U$159="nulová",$N$159,0)</f>
        <v>0</v>
      </c>
      <c r="BJ159" s="6" t="s">
        <v>21</v>
      </c>
      <c r="BK159" s="83">
        <f>ROUND($L$159*$K$159,2)</f>
        <v>0</v>
      </c>
      <c r="BL159" s="6" t="s">
        <v>161</v>
      </c>
    </row>
    <row r="160" spans="2:64" s="6" customFormat="1" ht="15.75" customHeight="1" x14ac:dyDescent="0.3">
      <c r="B160" s="121"/>
      <c r="E160" s="122"/>
      <c r="F160" s="215" t="s">
        <v>162</v>
      </c>
      <c r="G160" s="216"/>
      <c r="H160" s="216"/>
      <c r="I160" s="216"/>
      <c r="K160" s="122"/>
      <c r="R160" s="123"/>
      <c r="T160" s="124"/>
      <c r="AA160" s="125"/>
      <c r="AT160" s="122" t="s">
        <v>163</v>
      </c>
      <c r="AU160" s="122" t="s">
        <v>102</v>
      </c>
      <c r="AV160" s="122" t="s">
        <v>21</v>
      </c>
      <c r="AW160" s="122" t="s">
        <v>111</v>
      </c>
      <c r="AX160" s="122" t="s">
        <v>82</v>
      </c>
      <c r="AY160" s="122" t="s">
        <v>156</v>
      </c>
    </row>
    <row r="161" spans="2:64" s="6" customFormat="1" ht="15.75" customHeight="1" x14ac:dyDescent="0.3">
      <c r="B161" s="126"/>
      <c r="E161" s="127"/>
      <c r="F161" s="217" t="s">
        <v>164</v>
      </c>
      <c r="G161" s="218"/>
      <c r="H161" s="218"/>
      <c r="I161" s="218"/>
      <c r="K161" s="128">
        <v>0.21</v>
      </c>
      <c r="R161" s="129"/>
      <c r="T161" s="130"/>
      <c r="AA161" s="131"/>
      <c r="AT161" s="127" t="s">
        <v>163</v>
      </c>
      <c r="AU161" s="127" t="s">
        <v>102</v>
      </c>
      <c r="AV161" s="127" t="s">
        <v>102</v>
      </c>
      <c r="AW161" s="127" t="s">
        <v>111</v>
      </c>
      <c r="AX161" s="127" t="s">
        <v>21</v>
      </c>
      <c r="AY161" s="127" t="s">
        <v>156</v>
      </c>
    </row>
    <row r="162" spans="2:64" s="104" customFormat="1" ht="30.75" customHeight="1" x14ac:dyDescent="0.3">
      <c r="B162" s="105"/>
      <c r="D162" s="113" t="s">
        <v>115</v>
      </c>
      <c r="N162" s="205">
        <f>$BK$162</f>
        <v>0</v>
      </c>
      <c r="O162" s="206"/>
      <c r="P162" s="206"/>
      <c r="Q162" s="206"/>
      <c r="R162" s="108"/>
      <c r="T162" s="109"/>
      <c r="W162" s="110">
        <f>SUM($W$163:$W$171)</f>
        <v>1.6514099999999998</v>
      </c>
      <c r="Y162" s="110">
        <f>SUM($Y$163:$Y$171)</f>
        <v>0.12603555</v>
      </c>
      <c r="AA162" s="111">
        <f>SUM($AA$163:$AA$171)</f>
        <v>0</v>
      </c>
      <c r="AR162" s="107" t="s">
        <v>21</v>
      </c>
      <c r="AT162" s="107" t="s">
        <v>81</v>
      </c>
      <c r="AU162" s="107" t="s">
        <v>21</v>
      </c>
      <c r="AY162" s="107" t="s">
        <v>156</v>
      </c>
      <c r="BK162" s="112">
        <f>SUM($BK$163:$BK$171)</f>
        <v>0</v>
      </c>
    </row>
    <row r="163" spans="2:64" s="6" customFormat="1" ht="15.75" customHeight="1" x14ac:dyDescent="0.3">
      <c r="B163" s="22"/>
      <c r="C163" s="157" t="s">
        <v>183</v>
      </c>
      <c r="D163" s="157" t="s">
        <v>157</v>
      </c>
      <c r="E163" s="158" t="s">
        <v>184</v>
      </c>
      <c r="F163" s="227" t="s">
        <v>185</v>
      </c>
      <c r="G163" s="228"/>
      <c r="H163" s="228"/>
      <c r="I163" s="228"/>
      <c r="J163" s="159" t="s">
        <v>160</v>
      </c>
      <c r="K163" s="160">
        <v>2.7E-2</v>
      </c>
      <c r="L163" s="229">
        <v>0</v>
      </c>
      <c r="M163" s="228"/>
      <c r="N163" s="229">
        <f>ROUND($L$163*$K$163,2)</f>
        <v>0</v>
      </c>
      <c r="O163" s="228"/>
      <c r="P163" s="228"/>
      <c r="Q163" s="228"/>
      <c r="R163" s="23"/>
      <c r="S163" s="6" t="s">
        <v>1151</v>
      </c>
      <c r="T163" s="118"/>
      <c r="U163" s="29" t="s">
        <v>47</v>
      </c>
      <c r="V163" s="119">
        <v>4.53</v>
      </c>
      <c r="W163" s="119">
        <f>$V$163*$K$163</f>
        <v>0.12231</v>
      </c>
      <c r="X163" s="119">
        <v>1.20225</v>
      </c>
      <c r="Y163" s="119">
        <f>$X$163*$K$163</f>
        <v>3.2460750000000003E-2</v>
      </c>
      <c r="Z163" s="119">
        <v>0</v>
      </c>
      <c r="AA163" s="120">
        <f>$Z$163*$K$163</f>
        <v>0</v>
      </c>
      <c r="AR163" s="6" t="s">
        <v>161</v>
      </c>
      <c r="AT163" s="6" t="s">
        <v>157</v>
      </c>
      <c r="AU163" s="6" t="s">
        <v>102</v>
      </c>
      <c r="AY163" s="6" t="s">
        <v>156</v>
      </c>
      <c r="BE163" s="83">
        <f>IF($U$163="základní",$N$163,0)</f>
        <v>0</v>
      </c>
      <c r="BF163" s="83">
        <f>IF($U$163="snížená",$N$163,0)</f>
        <v>0</v>
      </c>
      <c r="BG163" s="83">
        <f>IF($U$163="zákl. přenesená",$N$163,0)</f>
        <v>0</v>
      </c>
      <c r="BH163" s="83">
        <f>IF($U$163="sníž. přenesená",$N$163,0)</f>
        <v>0</v>
      </c>
      <c r="BI163" s="83">
        <f>IF($U$163="nulová",$N$163,0)</f>
        <v>0</v>
      </c>
      <c r="BJ163" s="6" t="s">
        <v>21</v>
      </c>
      <c r="BK163" s="83">
        <f>ROUND($L$163*$K$163,2)</f>
        <v>0</v>
      </c>
      <c r="BL163" s="6" t="s">
        <v>161</v>
      </c>
    </row>
    <row r="164" spans="2:64" s="6" customFormat="1" ht="15.75" customHeight="1" x14ac:dyDescent="0.3">
      <c r="B164" s="121"/>
      <c r="E164" s="122"/>
      <c r="F164" s="215" t="s">
        <v>162</v>
      </c>
      <c r="G164" s="216"/>
      <c r="H164" s="216"/>
      <c r="I164" s="216"/>
      <c r="K164" s="122"/>
      <c r="R164" s="123"/>
      <c r="T164" s="124"/>
      <c r="AA164" s="125"/>
      <c r="AT164" s="122" t="s">
        <v>163</v>
      </c>
      <c r="AU164" s="122" t="s">
        <v>102</v>
      </c>
      <c r="AV164" s="122" t="s">
        <v>21</v>
      </c>
      <c r="AW164" s="122" t="s">
        <v>111</v>
      </c>
      <c r="AX164" s="122" t="s">
        <v>82</v>
      </c>
      <c r="AY164" s="122" t="s">
        <v>156</v>
      </c>
    </row>
    <row r="165" spans="2:64" s="6" customFormat="1" ht="15.75" customHeight="1" x14ac:dyDescent="0.3">
      <c r="B165" s="126"/>
      <c r="E165" s="127"/>
      <c r="F165" s="217" t="s">
        <v>186</v>
      </c>
      <c r="G165" s="218"/>
      <c r="H165" s="218"/>
      <c r="I165" s="218"/>
      <c r="K165" s="128">
        <v>2.7E-2</v>
      </c>
      <c r="R165" s="129"/>
      <c r="T165" s="130"/>
      <c r="AA165" s="131"/>
      <c r="AT165" s="127" t="s">
        <v>163</v>
      </c>
      <c r="AU165" s="127" t="s">
        <v>102</v>
      </c>
      <c r="AV165" s="127" t="s">
        <v>102</v>
      </c>
      <c r="AW165" s="127" t="s">
        <v>111</v>
      </c>
      <c r="AX165" s="127" t="s">
        <v>21</v>
      </c>
      <c r="AY165" s="127" t="s">
        <v>156</v>
      </c>
    </row>
    <row r="166" spans="2:64" s="6" customFormat="1" ht="27" customHeight="1" x14ac:dyDescent="0.3">
      <c r="B166" s="22"/>
      <c r="C166" s="114" t="s">
        <v>187</v>
      </c>
      <c r="D166" s="114" t="s">
        <v>157</v>
      </c>
      <c r="E166" s="115" t="s">
        <v>188</v>
      </c>
      <c r="F166" s="211" t="s">
        <v>189</v>
      </c>
      <c r="G166" s="212"/>
      <c r="H166" s="212"/>
      <c r="I166" s="212"/>
      <c r="J166" s="116" t="s">
        <v>178</v>
      </c>
      <c r="K166" s="117">
        <v>2.7E-2</v>
      </c>
      <c r="L166" s="213">
        <v>0</v>
      </c>
      <c r="M166" s="212"/>
      <c r="N166" s="214">
        <f>ROUND($L$166*$K$166,2)</f>
        <v>0</v>
      </c>
      <c r="O166" s="212"/>
      <c r="P166" s="212"/>
      <c r="Q166" s="212"/>
      <c r="R166" s="23"/>
      <c r="T166" s="118"/>
      <c r="U166" s="29" t="s">
        <v>47</v>
      </c>
      <c r="V166" s="119">
        <v>40.5</v>
      </c>
      <c r="W166" s="119">
        <f>$V$166*$K$166</f>
        <v>1.0934999999999999</v>
      </c>
      <c r="X166" s="119">
        <v>1.0900000000000001</v>
      </c>
      <c r="Y166" s="119">
        <f>$X$166*$K$166</f>
        <v>2.9430000000000001E-2</v>
      </c>
      <c r="Z166" s="119">
        <v>0</v>
      </c>
      <c r="AA166" s="120">
        <f>$Z$166*$K$166</f>
        <v>0</v>
      </c>
      <c r="AR166" s="6" t="s">
        <v>161</v>
      </c>
      <c r="AT166" s="6" t="s">
        <v>157</v>
      </c>
      <c r="AU166" s="6" t="s">
        <v>102</v>
      </c>
      <c r="AY166" s="6" t="s">
        <v>156</v>
      </c>
      <c r="BE166" s="83">
        <f>IF($U$166="základní",$N$166,0)</f>
        <v>0</v>
      </c>
      <c r="BF166" s="83">
        <f>IF($U$166="snížená",$N$166,0)</f>
        <v>0</v>
      </c>
      <c r="BG166" s="83">
        <f>IF($U$166="zákl. přenesená",$N$166,0)</f>
        <v>0</v>
      </c>
      <c r="BH166" s="83">
        <f>IF($U$166="sníž. přenesená",$N$166,0)</f>
        <v>0</v>
      </c>
      <c r="BI166" s="83">
        <f>IF($U$166="nulová",$N$166,0)</f>
        <v>0</v>
      </c>
      <c r="BJ166" s="6" t="s">
        <v>21</v>
      </c>
      <c r="BK166" s="83">
        <f>ROUND($L$166*$K$166,2)</f>
        <v>0</v>
      </c>
      <c r="BL166" s="6" t="s">
        <v>161</v>
      </c>
    </row>
    <row r="167" spans="2:64" s="6" customFormat="1" ht="15.75" customHeight="1" x14ac:dyDescent="0.3">
      <c r="B167" s="121"/>
      <c r="E167" s="122"/>
      <c r="F167" s="215" t="s">
        <v>190</v>
      </c>
      <c r="G167" s="216"/>
      <c r="H167" s="216"/>
      <c r="I167" s="216"/>
      <c r="K167" s="122"/>
      <c r="R167" s="123"/>
      <c r="T167" s="124"/>
      <c r="AA167" s="125"/>
      <c r="AT167" s="122" t="s">
        <v>163</v>
      </c>
      <c r="AU167" s="122" t="s">
        <v>102</v>
      </c>
      <c r="AV167" s="122" t="s">
        <v>21</v>
      </c>
      <c r="AW167" s="122" t="s">
        <v>111</v>
      </c>
      <c r="AX167" s="122" t="s">
        <v>82</v>
      </c>
      <c r="AY167" s="122" t="s">
        <v>156</v>
      </c>
    </row>
    <row r="168" spans="2:64" s="6" customFormat="1" ht="15.75" customHeight="1" x14ac:dyDescent="0.3">
      <c r="B168" s="126"/>
      <c r="E168" s="127"/>
      <c r="F168" s="217" t="s">
        <v>191</v>
      </c>
      <c r="G168" s="218"/>
      <c r="H168" s="218"/>
      <c r="I168" s="218"/>
      <c r="K168" s="128">
        <v>2.7E-2</v>
      </c>
      <c r="R168" s="129"/>
      <c r="T168" s="130"/>
      <c r="AA168" s="131"/>
      <c r="AT168" s="127" t="s">
        <v>163</v>
      </c>
      <c r="AU168" s="127" t="s">
        <v>102</v>
      </c>
      <c r="AV168" s="127" t="s">
        <v>102</v>
      </c>
      <c r="AW168" s="127" t="s">
        <v>111</v>
      </c>
      <c r="AX168" s="127" t="s">
        <v>21</v>
      </c>
      <c r="AY168" s="127" t="s">
        <v>156</v>
      </c>
    </row>
    <row r="169" spans="2:64" s="6" customFormat="1" ht="27" customHeight="1" x14ac:dyDescent="0.3">
      <c r="B169" s="22"/>
      <c r="C169" s="114" t="s">
        <v>26</v>
      </c>
      <c r="D169" s="114" t="s">
        <v>157</v>
      </c>
      <c r="E169" s="115" t="s">
        <v>192</v>
      </c>
      <c r="F169" s="211" t="s">
        <v>193</v>
      </c>
      <c r="G169" s="212"/>
      <c r="H169" s="212"/>
      <c r="I169" s="212"/>
      <c r="J169" s="116" t="s">
        <v>194</v>
      </c>
      <c r="K169" s="117">
        <v>0.36</v>
      </c>
      <c r="L169" s="213">
        <v>0</v>
      </c>
      <c r="M169" s="212"/>
      <c r="N169" s="214">
        <f>ROUND($L$169*$K$169,2)</f>
        <v>0</v>
      </c>
      <c r="O169" s="212"/>
      <c r="P169" s="212"/>
      <c r="Q169" s="212"/>
      <c r="R169" s="23"/>
      <c r="T169" s="118"/>
      <c r="U169" s="29" t="s">
        <v>47</v>
      </c>
      <c r="V169" s="119">
        <v>1.21</v>
      </c>
      <c r="W169" s="119">
        <f>$V$169*$K$169</f>
        <v>0.43559999999999999</v>
      </c>
      <c r="X169" s="119">
        <v>0.17818000000000001</v>
      </c>
      <c r="Y169" s="119">
        <f>$X$169*$K$169</f>
        <v>6.4144800000000002E-2</v>
      </c>
      <c r="Z169" s="119">
        <v>0</v>
      </c>
      <c r="AA169" s="120">
        <f>$Z$169*$K$169</f>
        <v>0</v>
      </c>
      <c r="AR169" s="6" t="s">
        <v>161</v>
      </c>
      <c r="AT169" s="6" t="s">
        <v>157</v>
      </c>
      <c r="AU169" s="6" t="s">
        <v>102</v>
      </c>
      <c r="AY169" s="6" t="s">
        <v>156</v>
      </c>
      <c r="BE169" s="83">
        <f>IF($U$169="základní",$N$169,0)</f>
        <v>0</v>
      </c>
      <c r="BF169" s="83">
        <f>IF($U$169="snížená",$N$169,0)</f>
        <v>0</v>
      </c>
      <c r="BG169" s="83">
        <f>IF($U$169="zákl. přenesená",$N$169,0)</f>
        <v>0</v>
      </c>
      <c r="BH169" s="83">
        <f>IF($U$169="sníž. přenesená",$N$169,0)</f>
        <v>0</v>
      </c>
      <c r="BI169" s="83">
        <f>IF($U$169="nulová",$N$169,0)</f>
        <v>0</v>
      </c>
      <c r="BJ169" s="6" t="s">
        <v>21</v>
      </c>
      <c r="BK169" s="83">
        <f>ROUND($L$169*$K$169,2)</f>
        <v>0</v>
      </c>
      <c r="BL169" s="6" t="s">
        <v>161</v>
      </c>
    </row>
    <row r="170" spans="2:64" s="6" customFormat="1" ht="15.75" customHeight="1" x14ac:dyDescent="0.3">
      <c r="B170" s="121"/>
      <c r="E170" s="122"/>
      <c r="F170" s="215" t="s">
        <v>190</v>
      </c>
      <c r="G170" s="216"/>
      <c r="H170" s="216"/>
      <c r="I170" s="216"/>
      <c r="K170" s="122"/>
      <c r="R170" s="123"/>
      <c r="T170" s="124"/>
      <c r="AA170" s="125"/>
      <c r="AT170" s="122" t="s">
        <v>163</v>
      </c>
      <c r="AU170" s="122" t="s">
        <v>102</v>
      </c>
      <c r="AV170" s="122" t="s">
        <v>21</v>
      </c>
      <c r="AW170" s="122" t="s">
        <v>111</v>
      </c>
      <c r="AX170" s="122" t="s">
        <v>82</v>
      </c>
      <c r="AY170" s="122" t="s">
        <v>156</v>
      </c>
    </row>
    <row r="171" spans="2:64" s="6" customFormat="1" ht="15.75" customHeight="1" x14ac:dyDescent="0.3">
      <c r="B171" s="126"/>
      <c r="E171" s="127"/>
      <c r="F171" s="217" t="s">
        <v>195</v>
      </c>
      <c r="G171" s="218"/>
      <c r="H171" s="218"/>
      <c r="I171" s="218"/>
      <c r="K171" s="128">
        <v>0.36</v>
      </c>
      <c r="R171" s="129"/>
      <c r="T171" s="130"/>
      <c r="AA171" s="131"/>
      <c r="AT171" s="127" t="s">
        <v>163</v>
      </c>
      <c r="AU171" s="127" t="s">
        <v>102</v>
      </c>
      <c r="AV171" s="127" t="s">
        <v>102</v>
      </c>
      <c r="AW171" s="127" t="s">
        <v>111</v>
      </c>
      <c r="AX171" s="127" t="s">
        <v>21</v>
      </c>
      <c r="AY171" s="127" t="s">
        <v>156</v>
      </c>
    </row>
    <row r="172" spans="2:64" s="104" customFormat="1" ht="30.75" customHeight="1" x14ac:dyDescent="0.3">
      <c r="B172" s="105"/>
      <c r="D172" s="113" t="s">
        <v>116</v>
      </c>
      <c r="N172" s="205">
        <f>$BK$172</f>
        <v>0</v>
      </c>
      <c r="O172" s="206"/>
      <c r="P172" s="206"/>
      <c r="Q172" s="206"/>
      <c r="R172" s="108"/>
      <c r="T172" s="109"/>
      <c r="W172" s="110">
        <f>SUM($W$173:$W$175)</f>
        <v>9.9600000000000001E-3</v>
      </c>
      <c r="Y172" s="110">
        <f>SUM($Y$173:$Y$175)</f>
        <v>0</v>
      </c>
      <c r="AA172" s="111">
        <f>SUM($AA$173:$AA$175)</f>
        <v>0</v>
      </c>
      <c r="AR172" s="107" t="s">
        <v>21</v>
      </c>
      <c r="AT172" s="107" t="s">
        <v>81</v>
      </c>
      <c r="AU172" s="107" t="s">
        <v>21</v>
      </c>
      <c r="AY172" s="107" t="s">
        <v>156</v>
      </c>
      <c r="BK172" s="112">
        <f>SUM($BK$173:$BK$175)</f>
        <v>0</v>
      </c>
    </row>
    <row r="173" spans="2:64" s="6" customFormat="1" ht="27" customHeight="1" x14ac:dyDescent="0.3">
      <c r="B173" s="22"/>
      <c r="C173" s="114" t="s">
        <v>196</v>
      </c>
      <c r="D173" s="114" t="s">
        <v>157</v>
      </c>
      <c r="E173" s="115" t="s">
        <v>197</v>
      </c>
      <c r="F173" s="211" t="s">
        <v>198</v>
      </c>
      <c r="G173" s="212"/>
      <c r="H173" s="212"/>
      <c r="I173" s="212"/>
      <c r="J173" s="116" t="s">
        <v>194</v>
      </c>
      <c r="K173" s="117">
        <v>0.06</v>
      </c>
      <c r="L173" s="213">
        <v>0</v>
      </c>
      <c r="M173" s="212"/>
      <c r="N173" s="214">
        <f>ROUND($L$173*$K$173,2)</f>
        <v>0</v>
      </c>
      <c r="O173" s="212"/>
      <c r="P173" s="212"/>
      <c r="Q173" s="212"/>
      <c r="R173" s="23"/>
      <c r="T173" s="118"/>
      <c r="U173" s="29" t="s">
        <v>47</v>
      </c>
      <c r="V173" s="119">
        <v>0.16600000000000001</v>
      </c>
      <c r="W173" s="119">
        <f>$V$173*$K$173</f>
        <v>9.9600000000000001E-3</v>
      </c>
      <c r="X173" s="119">
        <v>0</v>
      </c>
      <c r="Y173" s="119">
        <f>$X$173*$K$173</f>
        <v>0</v>
      </c>
      <c r="Z173" s="119">
        <v>0</v>
      </c>
      <c r="AA173" s="120">
        <f>$Z$173*$K$173</f>
        <v>0</v>
      </c>
      <c r="AR173" s="6" t="s">
        <v>161</v>
      </c>
      <c r="AT173" s="6" t="s">
        <v>157</v>
      </c>
      <c r="AU173" s="6" t="s">
        <v>102</v>
      </c>
      <c r="AY173" s="6" t="s">
        <v>156</v>
      </c>
      <c r="BE173" s="83">
        <f>IF($U$173="základní",$N$173,0)</f>
        <v>0</v>
      </c>
      <c r="BF173" s="83">
        <f>IF($U$173="snížená",$N$173,0)</f>
        <v>0</v>
      </c>
      <c r="BG173" s="83">
        <f>IF($U$173="zákl. přenesená",$N$173,0)</f>
        <v>0</v>
      </c>
      <c r="BH173" s="83">
        <f>IF($U$173="sníž. přenesená",$N$173,0)</f>
        <v>0</v>
      </c>
      <c r="BI173" s="83">
        <f>IF($U$173="nulová",$N$173,0)</f>
        <v>0</v>
      </c>
      <c r="BJ173" s="6" t="s">
        <v>21</v>
      </c>
      <c r="BK173" s="83">
        <f>ROUND($L$173*$K$173,2)</f>
        <v>0</v>
      </c>
      <c r="BL173" s="6" t="s">
        <v>161</v>
      </c>
    </row>
    <row r="174" spans="2:64" s="6" customFormat="1" ht="15.75" customHeight="1" x14ac:dyDescent="0.3">
      <c r="B174" s="121"/>
      <c r="E174" s="122"/>
      <c r="F174" s="215" t="s">
        <v>199</v>
      </c>
      <c r="G174" s="216"/>
      <c r="H174" s="216"/>
      <c r="I174" s="216"/>
      <c r="K174" s="122"/>
      <c r="R174" s="123"/>
      <c r="T174" s="124"/>
      <c r="AA174" s="125"/>
      <c r="AT174" s="122" t="s">
        <v>163</v>
      </c>
      <c r="AU174" s="122" t="s">
        <v>102</v>
      </c>
      <c r="AV174" s="122" t="s">
        <v>21</v>
      </c>
      <c r="AW174" s="122" t="s">
        <v>111</v>
      </c>
      <c r="AX174" s="122" t="s">
        <v>82</v>
      </c>
      <c r="AY174" s="122" t="s">
        <v>156</v>
      </c>
    </row>
    <row r="175" spans="2:64" s="6" customFormat="1" ht="15.75" customHeight="1" x14ac:dyDescent="0.3">
      <c r="B175" s="126"/>
      <c r="E175" s="127"/>
      <c r="F175" s="217" t="s">
        <v>200</v>
      </c>
      <c r="G175" s="218"/>
      <c r="H175" s="218"/>
      <c r="I175" s="218"/>
      <c r="K175" s="128">
        <v>0.06</v>
      </c>
      <c r="R175" s="129"/>
      <c r="T175" s="130"/>
      <c r="AA175" s="131"/>
      <c r="AT175" s="127" t="s">
        <v>163</v>
      </c>
      <c r="AU175" s="127" t="s">
        <v>102</v>
      </c>
      <c r="AV175" s="127" t="s">
        <v>102</v>
      </c>
      <c r="AW175" s="127" t="s">
        <v>111</v>
      </c>
      <c r="AX175" s="127" t="s">
        <v>21</v>
      </c>
      <c r="AY175" s="127" t="s">
        <v>156</v>
      </c>
    </row>
    <row r="176" spans="2:64" s="104" customFormat="1" ht="30.75" customHeight="1" x14ac:dyDescent="0.3">
      <c r="B176" s="105"/>
      <c r="D176" s="113" t="s">
        <v>117</v>
      </c>
      <c r="N176" s="205">
        <f>$BK$176</f>
        <v>0</v>
      </c>
      <c r="O176" s="206"/>
      <c r="P176" s="206"/>
      <c r="Q176" s="206"/>
      <c r="R176" s="108"/>
      <c r="T176" s="109"/>
      <c r="W176" s="110">
        <f>SUM($W$177:$W$293)</f>
        <v>326.64221099999997</v>
      </c>
      <c r="Y176" s="110">
        <f>SUM($Y$177:$Y$293)</f>
        <v>7.1935040700000012</v>
      </c>
      <c r="AA176" s="111">
        <f>SUM($AA$177:$AA$293)</f>
        <v>0</v>
      </c>
      <c r="AR176" s="107" t="s">
        <v>21</v>
      </c>
      <c r="AT176" s="107" t="s">
        <v>81</v>
      </c>
      <c r="AU176" s="107" t="s">
        <v>21</v>
      </c>
      <c r="AY176" s="107" t="s">
        <v>156</v>
      </c>
      <c r="BK176" s="112">
        <f>SUM($BK$177:$BK$293)</f>
        <v>0</v>
      </c>
    </row>
    <row r="177" spans="2:64" s="6" customFormat="1" ht="27" customHeight="1" x14ac:dyDescent="0.3">
      <c r="B177" s="22"/>
      <c r="C177" s="114" t="s">
        <v>201</v>
      </c>
      <c r="D177" s="114" t="s">
        <v>157</v>
      </c>
      <c r="E177" s="115" t="s">
        <v>202</v>
      </c>
      <c r="F177" s="211" t="s">
        <v>203</v>
      </c>
      <c r="G177" s="212"/>
      <c r="H177" s="212"/>
      <c r="I177" s="212"/>
      <c r="J177" s="116" t="s">
        <v>194</v>
      </c>
      <c r="K177" s="117">
        <v>6.6660000000000004</v>
      </c>
      <c r="L177" s="213">
        <v>0</v>
      </c>
      <c r="M177" s="212"/>
      <c r="N177" s="214">
        <f>ROUND($L$177*$K$177,2)</f>
        <v>0</v>
      </c>
      <c r="O177" s="212"/>
      <c r="P177" s="212"/>
      <c r="Q177" s="212"/>
      <c r="R177" s="23"/>
      <c r="T177" s="118"/>
      <c r="U177" s="29" t="s">
        <v>47</v>
      </c>
      <c r="V177" s="119">
        <v>0.439</v>
      </c>
      <c r="W177" s="119">
        <f>$V$177*$K$177</f>
        <v>2.926374</v>
      </c>
      <c r="X177" s="119">
        <v>1.7000000000000001E-2</v>
      </c>
      <c r="Y177" s="119">
        <f>$X$177*$K$177</f>
        <v>0.11332200000000002</v>
      </c>
      <c r="Z177" s="119">
        <v>0</v>
      </c>
      <c r="AA177" s="120">
        <f>$Z$177*$K$177</f>
        <v>0</v>
      </c>
      <c r="AR177" s="6" t="s">
        <v>161</v>
      </c>
      <c r="AT177" s="6" t="s">
        <v>157</v>
      </c>
      <c r="AU177" s="6" t="s">
        <v>102</v>
      </c>
      <c r="AY177" s="6" t="s">
        <v>156</v>
      </c>
      <c r="BE177" s="83">
        <f>IF($U$177="základní",$N$177,0)</f>
        <v>0</v>
      </c>
      <c r="BF177" s="83">
        <f>IF($U$177="snížená",$N$177,0)</f>
        <v>0</v>
      </c>
      <c r="BG177" s="83">
        <f>IF($U$177="zákl. přenesená",$N$177,0)</f>
        <v>0</v>
      </c>
      <c r="BH177" s="83">
        <f>IF($U$177="sníž. přenesená",$N$177,0)</f>
        <v>0</v>
      </c>
      <c r="BI177" s="83">
        <f>IF($U$177="nulová",$N$177,0)</f>
        <v>0</v>
      </c>
      <c r="BJ177" s="6" t="s">
        <v>21</v>
      </c>
      <c r="BK177" s="83">
        <f>ROUND($L$177*$K$177,2)</f>
        <v>0</v>
      </c>
      <c r="BL177" s="6" t="s">
        <v>161</v>
      </c>
    </row>
    <row r="178" spans="2:64" s="6" customFormat="1" ht="15.75" customHeight="1" x14ac:dyDescent="0.3">
      <c r="B178" s="121"/>
      <c r="E178" s="122"/>
      <c r="F178" s="215" t="s">
        <v>204</v>
      </c>
      <c r="G178" s="216"/>
      <c r="H178" s="216"/>
      <c r="I178" s="216"/>
      <c r="K178" s="122"/>
      <c r="R178" s="123"/>
      <c r="T178" s="124"/>
      <c r="AA178" s="125"/>
      <c r="AT178" s="122" t="s">
        <v>163</v>
      </c>
      <c r="AU178" s="122" t="s">
        <v>102</v>
      </c>
      <c r="AV178" s="122" t="s">
        <v>21</v>
      </c>
      <c r="AW178" s="122" t="s">
        <v>111</v>
      </c>
      <c r="AX178" s="122" t="s">
        <v>82</v>
      </c>
      <c r="AY178" s="122" t="s">
        <v>156</v>
      </c>
    </row>
    <row r="179" spans="2:64" s="6" customFormat="1" ht="15.75" customHeight="1" x14ac:dyDescent="0.3">
      <c r="B179" s="126"/>
      <c r="E179" s="127"/>
      <c r="F179" s="217" t="s">
        <v>205</v>
      </c>
      <c r="G179" s="218"/>
      <c r="H179" s="218"/>
      <c r="I179" s="218"/>
      <c r="K179" s="128">
        <v>6.6660000000000004</v>
      </c>
      <c r="R179" s="129"/>
      <c r="T179" s="130"/>
      <c r="AA179" s="131"/>
      <c r="AT179" s="127" t="s">
        <v>163</v>
      </c>
      <c r="AU179" s="127" t="s">
        <v>102</v>
      </c>
      <c r="AV179" s="127" t="s">
        <v>102</v>
      </c>
      <c r="AW179" s="127" t="s">
        <v>111</v>
      </c>
      <c r="AX179" s="127" t="s">
        <v>21</v>
      </c>
      <c r="AY179" s="127" t="s">
        <v>156</v>
      </c>
    </row>
    <row r="180" spans="2:64" s="6" customFormat="1" ht="27" customHeight="1" x14ac:dyDescent="0.3">
      <c r="B180" s="22"/>
      <c r="C180" s="114" t="s">
        <v>206</v>
      </c>
      <c r="D180" s="114" t="s">
        <v>157</v>
      </c>
      <c r="E180" s="115" t="s">
        <v>207</v>
      </c>
      <c r="F180" s="211" t="s">
        <v>208</v>
      </c>
      <c r="G180" s="212"/>
      <c r="H180" s="212"/>
      <c r="I180" s="212"/>
      <c r="J180" s="116" t="s">
        <v>194</v>
      </c>
      <c r="K180" s="117">
        <v>10.657999999999999</v>
      </c>
      <c r="L180" s="213">
        <v>0</v>
      </c>
      <c r="M180" s="212"/>
      <c r="N180" s="214">
        <f>ROUND($L$180*$K$180,2)</f>
        <v>0</v>
      </c>
      <c r="O180" s="212"/>
      <c r="P180" s="212"/>
      <c r="Q180" s="212"/>
      <c r="R180" s="23"/>
      <c r="T180" s="118"/>
      <c r="U180" s="29" t="s">
        <v>47</v>
      </c>
      <c r="V180" s="119">
        <v>0.34399999999999997</v>
      </c>
      <c r="W180" s="119">
        <f>$V$180*$K$180</f>
        <v>3.6663519999999994</v>
      </c>
      <c r="X180" s="119">
        <v>1.7000000000000001E-2</v>
      </c>
      <c r="Y180" s="119">
        <f>$X$180*$K$180</f>
        <v>0.18118600000000001</v>
      </c>
      <c r="Z180" s="119">
        <v>0</v>
      </c>
      <c r="AA180" s="120">
        <f>$Z$180*$K$180</f>
        <v>0</v>
      </c>
      <c r="AR180" s="6" t="s">
        <v>161</v>
      </c>
      <c r="AT180" s="6" t="s">
        <v>157</v>
      </c>
      <c r="AU180" s="6" t="s">
        <v>102</v>
      </c>
      <c r="AY180" s="6" t="s">
        <v>156</v>
      </c>
      <c r="BE180" s="83">
        <f>IF($U$180="základní",$N$180,0)</f>
        <v>0</v>
      </c>
      <c r="BF180" s="83">
        <f>IF($U$180="snížená",$N$180,0)</f>
        <v>0</v>
      </c>
      <c r="BG180" s="83">
        <f>IF($U$180="zákl. přenesená",$N$180,0)</f>
        <v>0</v>
      </c>
      <c r="BH180" s="83">
        <f>IF($U$180="sníž. přenesená",$N$180,0)</f>
        <v>0</v>
      </c>
      <c r="BI180" s="83">
        <f>IF($U$180="nulová",$N$180,0)</f>
        <v>0</v>
      </c>
      <c r="BJ180" s="6" t="s">
        <v>21</v>
      </c>
      <c r="BK180" s="83">
        <f>ROUND($L$180*$K$180,2)</f>
        <v>0</v>
      </c>
      <c r="BL180" s="6" t="s">
        <v>161</v>
      </c>
    </row>
    <row r="181" spans="2:64" s="6" customFormat="1" ht="15.75" customHeight="1" x14ac:dyDescent="0.3">
      <c r="B181" s="121"/>
      <c r="E181" s="122"/>
      <c r="F181" s="215" t="s">
        <v>204</v>
      </c>
      <c r="G181" s="216"/>
      <c r="H181" s="216"/>
      <c r="I181" s="216"/>
      <c r="K181" s="122"/>
      <c r="R181" s="123"/>
      <c r="T181" s="124"/>
      <c r="AA181" s="125"/>
      <c r="AT181" s="122" t="s">
        <v>163</v>
      </c>
      <c r="AU181" s="122" t="s">
        <v>102</v>
      </c>
      <c r="AV181" s="122" t="s">
        <v>21</v>
      </c>
      <c r="AW181" s="122" t="s">
        <v>111</v>
      </c>
      <c r="AX181" s="122" t="s">
        <v>82</v>
      </c>
      <c r="AY181" s="122" t="s">
        <v>156</v>
      </c>
    </row>
    <row r="182" spans="2:64" s="6" customFormat="1" ht="27" customHeight="1" x14ac:dyDescent="0.3">
      <c r="B182" s="126"/>
      <c r="E182" s="127"/>
      <c r="F182" s="217" t="s">
        <v>209</v>
      </c>
      <c r="G182" s="218"/>
      <c r="H182" s="218"/>
      <c r="I182" s="218"/>
      <c r="K182" s="128">
        <v>9.9440000000000008</v>
      </c>
      <c r="R182" s="129"/>
      <c r="T182" s="130"/>
      <c r="AA182" s="131"/>
      <c r="AT182" s="127" t="s">
        <v>163</v>
      </c>
      <c r="AU182" s="127" t="s">
        <v>102</v>
      </c>
      <c r="AV182" s="127" t="s">
        <v>102</v>
      </c>
      <c r="AW182" s="127" t="s">
        <v>111</v>
      </c>
      <c r="AX182" s="127" t="s">
        <v>82</v>
      </c>
      <c r="AY182" s="127" t="s">
        <v>156</v>
      </c>
    </row>
    <row r="183" spans="2:64" s="6" customFormat="1" ht="15.75" customHeight="1" x14ac:dyDescent="0.3">
      <c r="B183" s="126"/>
      <c r="E183" s="127"/>
      <c r="F183" s="217" t="s">
        <v>210</v>
      </c>
      <c r="G183" s="218"/>
      <c r="H183" s="218"/>
      <c r="I183" s="218"/>
      <c r="K183" s="128">
        <v>0.71399999999999997</v>
      </c>
      <c r="R183" s="129"/>
      <c r="T183" s="130"/>
      <c r="AA183" s="131"/>
      <c r="AT183" s="127" t="s">
        <v>163</v>
      </c>
      <c r="AU183" s="127" t="s">
        <v>102</v>
      </c>
      <c r="AV183" s="127" t="s">
        <v>102</v>
      </c>
      <c r="AW183" s="127" t="s">
        <v>111</v>
      </c>
      <c r="AX183" s="127" t="s">
        <v>82</v>
      </c>
      <c r="AY183" s="127" t="s">
        <v>156</v>
      </c>
    </row>
    <row r="184" spans="2:64" s="6" customFormat="1" ht="15.75" customHeight="1" x14ac:dyDescent="0.3">
      <c r="B184" s="132"/>
      <c r="E184" s="133"/>
      <c r="F184" s="219" t="s">
        <v>211</v>
      </c>
      <c r="G184" s="220"/>
      <c r="H184" s="220"/>
      <c r="I184" s="220"/>
      <c r="K184" s="134">
        <v>10.657999999999999</v>
      </c>
      <c r="R184" s="135"/>
      <c r="T184" s="136"/>
      <c r="AA184" s="137"/>
      <c r="AT184" s="133" t="s">
        <v>163</v>
      </c>
      <c r="AU184" s="133" t="s">
        <v>102</v>
      </c>
      <c r="AV184" s="133" t="s">
        <v>161</v>
      </c>
      <c r="AW184" s="133" t="s">
        <v>111</v>
      </c>
      <c r="AX184" s="133" t="s">
        <v>21</v>
      </c>
      <c r="AY184" s="133" t="s">
        <v>156</v>
      </c>
    </row>
    <row r="185" spans="2:64" s="6" customFormat="1" ht="27" customHeight="1" x14ac:dyDescent="0.3">
      <c r="B185" s="22"/>
      <c r="C185" s="114" t="s">
        <v>212</v>
      </c>
      <c r="D185" s="114" t="s">
        <v>157</v>
      </c>
      <c r="E185" s="115" t="s">
        <v>213</v>
      </c>
      <c r="F185" s="211" t="s">
        <v>214</v>
      </c>
      <c r="G185" s="212"/>
      <c r="H185" s="212"/>
      <c r="I185" s="212"/>
      <c r="J185" s="116" t="s">
        <v>215</v>
      </c>
      <c r="K185" s="117">
        <v>55.48</v>
      </c>
      <c r="L185" s="213">
        <v>0</v>
      </c>
      <c r="M185" s="212"/>
      <c r="N185" s="214">
        <f>ROUND($L$185*$K$185,2)</f>
        <v>0</v>
      </c>
      <c r="O185" s="212"/>
      <c r="P185" s="212"/>
      <c r="Q185" s="212"/>
      <c r="R185" s="23"/>
      <c r="T185" s="118"/>
      <c r="U185" s="29" t="s">
        <v>47</v>
      </c>
      <c r="V185" s="119">
        <v>0.37</v>
      </c>
      <c r="W185" s="119">
        <f>$V$185*$K$185</f>
        <v>20.5276</v>
      </c>
      <c r="X185" s="119">
        <v>1.5E-3</v>
      </c>
      <c r="Y185" s="119">
        <f>$X$185*$K$185</f>
        <v>8.3220000000000002E-2</v>
      </c>
      <c r="Z185" s="119">
        <v>0</v>
      </c>
      <c r="AA185" s="120">
        <f>$Z$185*$K$185</f>
        <v>0</v>
      </c>
      <c r="AR185" s="6" t="s">
        <v>161</v>
      </c>
      <c r="AT185" s="6" t="s">
        <v>157</v>
      </c>
      <c r="AU185" s="6" t="s">
        <v>102</v>
      </c>
      <c r="AY185" s="6" t="s">
        <v>156</v>
      </c>
      <c r="BE185" s="83">
        <f>IF($U$185="základní",$N$185,0)</f>
        <v>0</v>
      </c>
      <c r="BF185" s="83">
        <f>IF($U$185="snížená",$N$185,0)</f>
        <v>0</v>
      </c>
      <c r="BG185" s="83">
        <f>IF($U$185="zákl. přenesená",$N$185,0)</f>
        <v>0</v>
      </c>
      <c r="BH185" s="83">
        <f>IF($U$185="sníž. přenesená",$N$185,0)</f>
        <v>0</v>
      </c>
      <c r="BI185" s="83">
        <f>IF($U$185="nulová",$N$185,0)</f>
        <v>0</v>
      </c>
      <c r="BJ185" s="6" t="s">
        <v>21</v>
      </c>
      <c r="BK185" s="83">
        <f>ROUND($L$185*$K$185,2)</f>
        <v>0</v>
      </c>
      <c r="BL185" s="6" t="s">
        <v>161</v>
      </c>
    </row>
    <row r="186" spans="2:64" s="6" customFormat="1" ht="15.75" customHeight="1" x14ac:dyDescent="0.3">
      <c r="B186" s="121"/>
      <c r="E186" s="122"/>
      <c r="F186" s="215" t="s">
        <v>216</v>
      </c>
      <c r="G186" s="216"/>
      <c r="H186" s="216"/>
      <c r="I186" s="216"/>
      <c r="K186" s="122"/>
      <c r="R186" s="123"/>
      <c r="T186" s="124"/>
      <c r="AA186" s="125"/>
      <c r="AT186" s="122" t="s">
        <v>163</v>
      </c>
      <c r="AU186" s="122" t="s">
        <v>102</v>
      </c>
      <c r="AV186" s="122" t="s">
        <v>21</v>
      </c>
      <c r="AW186" s="122" t="s">
        <v>111</v>
      </c>
      <c r="AX186" s="122" t="s">
        <v>82</v>
      </c>
      <c r="AY186" s="122" t="s">
        <v>156</v>
      </c>
    </row>
    <row r="187" spans="2:64" s="6" customFormat="1" ht="27" customHeight="1" x14ac:dyDescent="0.3">
      <c r="B187" s="126"/>
      <c r="E187" s="127"/>
      <c r="F187" s="217" t="s">
        <v>217</v>
      </c>
      <c r="G187" s="218"/>
      <c r="H187" s="218"/>
      <c r="I187" s="218"/>
      <c r="K187" s="128">
        <v>46.9</v>
      </c>
      <c r="R187" s="129"/>
      <c r="T187" s="130"/>
      <c r="AA187" s="131"/>
      <c r="AT187" s="127" t="s">
        <v>163</v>
      </c>
      <c r="AU187" s="127" t="s">
        <v>102</v>
      </c>
      <c r="AV187" s="127" t="s">
        <v>102</v>
      </c>
      <c r="AW187" s="127" t="s">
        <v>111</v>
      </c>
      <c r="AX187" s="127" t="s">
        <v>82</v>
      </c>
      <c r="AY187" s="127" t="s">
        <v>156</v>
      </c>
    </row>
    <row r="188" spans="2:64" s="6" customFormat="1" ht="15.75" customHeight="1" x14ac:dyDescent="0.3">
      <c r="B188" s="121"/>
      <c r="E188" s="122"/>
      <c r="F188" s="215" t="s">
        <v>218</v>
      </c>
      <c r="G188" s="216"/>
      <c r="H188" s="216"/>
      <c r="I188" s="216"/>
      <c r="K188" s="122"/>
      <c r="R188" s="123"/>
      <c r="T188" s="124"/>
      <c r="AA188" s="125"/>
      <c r="AT188" s="122" t="s">
        <v>163</v>
      </c>
      <c r="AU188" s="122" t="s">
        <v>102</v>
      </c>
      <c r="AV188" s="122" t="s">
        <v>21</v>
      </c>
      <c r="AW188" s="122" t="s">
        <v>111</v>
      </c>
      <c r="AX188" s="122" t="s">
        <v>82</v>
      </c>
      <c r="AY188" s="122" t="s">
        <v>156</v>
      </c>
    </row>
    <row r="189" spans="2:64" s="6" customFormat="1" ht="15.75" customHeight="1" x14ac:dyDescent="0.3">
      <c r="B189" s="126"/>
      <c r="E189" s="127"/>
      <c r="F189" s="217" t="s">
        <v>219</v>
      </c>
      <c r="G189" s="218"/>
      <c r="H189" s="218"/>
      <c r="I189" s="218"/>
      <c r="K189" s="128">
        <v>8.58</v>
      </c>
      <c r="R189" s="129"/>
      <c r="T189" s="130"/>
      <c r="AA189" s="131"/>
      <c r="AT189" s="127" t="s">
        <v>163</v>
      </c>
      <c r="AU189" s="127" t="s">
        <v>102</v>
      </c>
      <c r="AV189" s="127" t="s">
        <v>102</v>
      </c>
      <c r="AW189" s="127" t="s">
        <v>111</v>
      </c>
      <c r="AX189" s="127" t="s">
        <v>82</v>
      </c>
      <c r="AY189" s="127" t="s">
        <v>156</v>
      </c>
    </row>
    <row r="190" spans="2:64" s="6" customFormat="1" ht="15.75" customHeight="1" x14ac:dyDescent="0.3">
      <c r="B190" s="132"/>
      <c r="E190" s="133"/>
      <c r="F190" s="219" t="s">
        <v>211</v>
      </c>
      <c r="G190" s="220"/>
      <c r="H190" s="220"/>
      <c r="I190" s="220"/>
      <c r="K190" s="134">
        <v>55.48</v>
      </c>
      <c r="R190" s="135"/>
      <c r="T190" s="136"/>
      <c r="AA190" s="137"/>
      <c r="AT190" s="133" t="s">
        <v>163</v>
      </c>
      <c r="AU190" s="133" t="s">
        <v>102</v>
      </c>
      <c r="AV190" s="133" t="s">
        <v>161</v>
      </c>
      <c r="AW190" s="133" t="s">
        <v>111</v>
      </c>
      <c r="AX190" s="133" t="s">
        <v>21</v>
      </c>
      <c r="AY190" s="133" t="s">
        <v>156</v>
      </c>
    </row>
    <row r="191" spans="2:64" s="6" customFormat="1" ht="27" customHeight="1" x14ac:dyDescent="0.3">
      <c r="B191" s="22"/>
      <c r="C191" s="114" t="s">
        <v>8</v>
      </c>
      <c r="D191" s="114" t="s">
        <v>157</v>
      </c>
      <c r="E191" s="115" t="s">
        <v>220</v>
      </c>
      <c r="F191" s="211" t="s">
        <v>221</v>
      </c>
      <c r="G191" s="212"/>
      <c r="H191" s="212"/>
      <c r="I191" s="212"/>
      <c r="J191" s="116" t="s">
        <v>215</v>
      </c>
      <c r="K191" s="117">
        <v>13.35</v>
      </c>
      <c r="L191" s="213">
        <v>0</v>
      </c>
      <c r="M191" s="212"/>
      <c r="N191" s="214">
        <f>ROUND($L$191*$K$191,2)</f>
        <v>0</v>
      </c>
      <c r="O191" s="212"/>
      <c r="P191" s="212"/>
      <c r="Q191" s="212"/>
      <c r="R191" s="23"/>
      <c r="T191" s="118"/>
      <c r="U191" s="29" t="s">
        <v>47</v>
      </c>
      <c r="V191" s="119">
        <v>0.33</v>
      </c>
      <c r="W191" s="119">
        <f>$V$191*$K$191</f>
        <v>4.4055</v>
      </c>
      <c r="X191" s="119">
        <v>1.6800000000000001E-3</v>
      </c>
      <c r="Y191" s="119">
        <f>$X$191*$K$191</f>
        <v>2.2428E-2</v>
      </c>
      <c r="Z191" s="119">
        <v>0</v>
      </c>
      <c r="AA191" s="120">
        <f>$Z$191*$K$191</f>
        <v>0</v>
      </c>
      <c r="AR191" s="6" t="s">
        <v>161</v>
      </c>
      <c r="AT191" s="6" t="s">
        <v>157</v>
      </c>
      <c r="AU191" s="6" t="s">
        <v>102</v>
      </c>
      <c r="AY191" s="6" t="s">
        <v>156</v>
      </c>
      <c r="BE191" s="83">
        <f>IF($U$191="základní",$N$191,0)</f>
        <v>0</v>
      </c>
      <c r="BF191" s="83">
        <f>IF($U$191="snížená",$N$191,0)</f>
        <v>0</v>
      </c>
      <c r="BG191" s="83">
        <f>IF($U$191="zákl. přenesená",$N$191,0)</f>
        <v>0</v>
      </c>
      <c r="BH191" s="83">
        <f>IF($U$191="sníž. přenesená",$N$191,0)</f>
        <v>0</v>
      </c>
      <c r="BI191" s="83">
        <f>IF($U$191="nulová",$N$191,0)</f>
        <v>0</v>
      </c>
      <c r="BJ191" s="6" t="s">
        <v>21</v>
      </c>
      <c r="BK191" s="83">
        <f>ROUND($L$191*$K$191,2)</f>
        <v>0</v>
      </c>
      <c r="BL191" s="6" t="s">
        <v>161</v>
      </c>
    </row>
    <row r="192" spans="2:64" s="6" customFormat="1" ht="15.75" customHeight="1" x14ac:dyDescent="0.3">
      <c r="B192" s="121"/>
      <c r="E192" s="122"/>
      <c r="F192" s="215" t="s">
        <v>222</v>
      </c>
      <c r="G192" s="216"/>
      <c r="H192" s="216"/>
      <c r="I192" s="216"/>
      <c r="K192" s="122"/>
      <c r="R192" s="123"/>
      <c r="T192" s="124"/>
      <c r="AA192" s="125"/>
      <c r="AT192" s="122" t="s">
        <v>163</v>
      </c>
      <c r="AU192" s="122" t="s">
        <v>102</v>
      </c>
      <c r="AV192" s="122" t="s">
        <v>21</v>
      </c>
      <c r="AW192" s="122" t="s">
        <v>111</v>
      </c>
      <c r="AX192" s="122" t="s">
        <v>82</v>
      </c>
      <c r="AY192" s="122" t="s">
        <v>156</v>
      </c>
    </row>
    <row r="193" spans="2:64" s="6" customFormat="1" ht="15.75" customHeight="1" x14ac:dyDescent="0.3">
      <c r="B193" s="126"/>
      <c r="E193" s="127"/>
      <c r="F193" s="217" t="s">
        <v>223</v>
      </c>
      <c r="G193" s="218"/>
      <c r="H193" s="218"/>
      <c r="I193" s="218"/>
      <c r="K193" s="128">
        <v>13.35</v>
      </c>
      <c r="R193" s="129"/>
      <c r="T193" s="130"/>
      <c r="AA193" s="131"/>
      <c r="AT193" s="127" t="s">
        <v>163</v>
      </c>
      <c r="AU193" s="127" t="s">
        <v>102</v>
      </c>
      <c r="AV193" s="127" t="s">
        <v>102</v>
      </c>
      <c r="AW193" s="127" t="s">
        <v>111</v>
      </c>
      <c r="AX193" s="127" t="s">
        <v>21</v>
      </c>
      <c r="AY193" s="127" t="s">
        <v>156</v>
      </c>
    </row>
    <row r="194" spans="2:64" s="6" customFormat="1" ht="27" customHeight="1" x14ac:dyDescent="0.3">
      <c r="B194" s="22"/>
      <c r="C194" s="138" t="s">
        <v>224</v>
      </c>
      <c r="D194" s="138" t="s">
        <v>225</v>
      </c>
      <c r="E194" s="139" t="s">
        <v>226</v>
      </c>
      <c r="F194" s="223" t="s">
        <v>227</v>
      </c>
      <c r="G194" s="224"/>
      <c r="H194" s="224"/>
      <c r="I194" s="224"/>
      <c r="J194" s="140" t="s">
        <v>194</v>
      </c>
      <c r="K194" s="141">
        <v>4.3739999999999997</v>
      </c>
      <c r="L194" s="225">
        <v>0</v>
      </c>
      <c r="M194" s="224"/>
      <c r="N194" s="226">
        <f>ROUND($L$194*$K$194,2)</f>
        <v>0</v>
      </c>
      <c r="O194" s="212"/>
      <c r="P194" s="212"/>
      <c r="Q194" s="212"/>
      <c r="R194" s="23"/>
      <c r="T194" s="118"/>
      <c r="U194" s="29" t="s">
        <v>47</v>
      </c>
      <c r="V194" s="119">
        <v>0</v>
      </c>
      <c r="W194" s="119">
        <f>$V$194*$K$194</f>
        <v>0</v>
      </c>
      <c r="X194" s="119">
        <v>4.0000000000000001E-3</v>
      </c>
      <c r="Y194" s="119">
        <f>$X$194*$K$194</f>
        <v>1.7495999999999998E-2</v>
      </c>
      <c r="Z194" s="119">
        <v>0</v>
      </c>
      <c r="AA194" s="120">
        <f>$Z$194*$K$194</f>
        <v>0</v>
      </c>
      <c r="AR194" s="6" t="s">
        <v>183</v>
      </c>
      <c r="AT194" s="6" t="s">
        <v>225</v>
      </c>
      <c r="AU194" s="6" t="s">
        <v>102</v>
      </c>
      <c r="AY194" s="6" t="s">
        <v>156</v>
      </c>
      <c r="BE194" s="83">
        <f>IF($U$194="základní",$N$194,0)</f>
        <v>0</v>
      </c>
      <c r="BF194" s="83">
        <f>IF($U$194="snížená",$N$194,0)</f>
        <v>0</v>
      </c>
      <c r="BG194" s="83">
        <f>IF($U$194="zákl. přenesená",$N$194,0)</f>
        <v>0</v>
      </c>
      <c r="BH194" s="83">
        <f>IF($U$194="sníž. přenesená",$N$194,0)</f>
        <v>0</v>
      </c>
      <c r="BI194" s="83">
        <f>IF($U$194="nulová",$N$194,0)</f>
        <v>0</v>
      </c>
      <c r="BJ194" s="6" t="s">
        <v>21</v>
      </c>
      <c r="BK194" s="83">
        <f>ROUND($L$194*$K$194,2)</f>
        <v>0</v>
      </c>
      <c r="BL194" s="6" t="s">
        <v>161</v>
      </c>
    </row>
    <row r="195" spans="2:64" s="6" customFormat="1" ht="15.75" customHeight="1" x14ac:dyDescent="0.3">
      <c r="B195" s="121"/>
      <c r="E195" s="122"/>
      <c r="F195" s="215" t="s">
        <v>222</v>
      </c>
      <c r="G195" s="216"/>
      <c r="H195" s="216"/>
      <c r="I195" s="216"/>
      <c r="K195" s="122"/>
      <c r="R195" s="123"/>
      <c r="T195" s="124"/>
      <c r="AA195" s="125"/>
      <c r="AT195" s="122" t="s">
        <v>163</v>
      </c>
      <c r="AU195" s="122" t="s">
        <v>102</v>
      </c>
      <c r="AV195" s="122" t="s">
        <v>21</v>
      </c>
      <c r="AW195" s="122" t="s">
        <v>111</v>
      </c>
      <c r="AX195" s="122" t="s">
        <v>82</v>
      </c>
      <c r="AY195" s="122" t="s">
        <v>156</v>
      </c>
    </row>
    <row r="196" spans="2:64" s="6" customFormat="1" ht="27" customHeight="1" x14ac:dyDescent="0.3">
      <c r="B196" s="126"/>
      <c r="E196" s="127"/>
      <c r="F196" s="217" t="s">
        <v>228</v>
      </c>
      <c r="G196" s="218"/>
      <c r="H196" s="218"/>
      <c r="I196" s="218"/>
      <c r="K196" s="128">
        <v>4.1660000000000004</v>
      </c>
      <c r="R196" s="129"/>
      <c r="T196" s="130"/>
      <c r="AA196" s="131"/>
      <c r="AT196" s="127" t="s">
        <v>163</v>
      </c>
      <c r="AU196" s="127" t="s">
        <v>102</v>
      </c>
      <c r="AV196" s="127" t="s">
        <v>102</v>
      </c>
      <c r="AW196" s="127" t="s">
        <v>111</v>
      </c>
      <c r="AX196" s="127" t="s">
        <v>21</v>
      </c>
      <c r="AY196" s="127" t="s">
        <v>156</v>
      </c>
    </row>
    <row r="197" spans="2:64" s="6" customFormat="1" ht="27" customHeight="1" x14ac:dyDescent="0.3">
      <c r="B197" s="22"/>
      <c r="C197" s="114" t="s">
        <v>229</v>
      </c>
      <c r="D197" s="114" t="s">
        <v>157</v>
      </c>
      <c r="E197" s="115" t="s">
        <v>230</v>
      </c>
      <c r="F197" s="211" t="s">
        <v>231</v>
      </c>
      <c r="G197" s="212"/>
      <c r="H197" s="212"/>
      <c r="I197" s="212"/>
      <c r="J197" s="116" t="s">
        <v>194</v>
      </c>
      <c r="K197" s="117">
        <v>41.439</v>
      </c>
      <c r="L197" s="213">
        <v>0</v>
      </c>
      <c r="M197" s="212"/>
      <c r="N197" s="214">
        <f>ROUND($L$197*$K$197,2)</f>
        <v>0</v>
      </c>
      <c r="O197" s="212"/>
      <c r="P197" s="212"/>
      <c r="Q197" s="212"/>
      <c r="R197" s="23"/>
      <c r="T197" s="118"/>
      <c r="U197" s="29" t="s">
        <v>47</v>
      </c>
      <c r="V197" s="119">
        <v>8.6999999999999994E-2</v>
      </c>
      <c r="W197" s="119">
        <f>$V$197*$K$197</f>
        <v>3.6051929999999999</v>
      </c>
      <c r="X197" s="119">
        <v>7.3499999999999998E-3</v>
      </c>
      <c r="Y197" s="119">
        <f>$X$197*$K$197</f>
        <v>0.30457665</v>
      </c>
      <c r="Z197" s="119">
        <v>0</v>
      </c>
      <c r="AA197" s="120">
        <f>$Z$197*$K$197</f>
        <v>0</v>
      </c>
      <c r="AR197" s="6" t="s">
        <v>161</v>
      </c>
      <c r="AT197" s="6" t="s">
        <v>157</v>
      </c>
      <c r="AU197" s="6" t="s">
        <v>102</v>
      </c>
      <c r="AY197" s="6" t="s">
        <v>156</v>
      </c>
      <c r="BE197" s="83">
        <f>IF($U$197="základní",$N$197,0)</f>
        <v>0</v>
      </c>
      <c r="BF197" s="83">
        <f>IF($U$197="snížená",$N$197,0)</f>
        <v>0</v>
      </c>
      <c r="BG197" s="83">
        <f>IF($U$197="zákl. přenesená",$N$197,0)</f>
        <v>0</v>
      </c>
      <c r="BH197" s="83">
        <f>IF($U$197="sníž. přenesená",$N$197,0)</f>
        <v>0</v>
      </c>
      <c r="BI197" s="83">
        <f>IF($U$197="nulová",$N$197,0)</f>
        <v>0</v>
      </c>
      <c r="BJ197" s="6" t="s">
        <v>21</v>
      </c>
      <c r="BK197" s="83">
        <f>ROUND($L$197*$K$197,2)</f>
        <v>0</v>
      </c>
      <c r="BL197" s="6" t="s">
        <v>161</v>
      </c>
    </row>
    <row r="198" spans="2:64" s="6" customFormat="1" ht="15.75" customHeight="1" x14ac:dyDescent="0.3">
      <c r="B198" s="121"/>
      <c r="E198" s="122"/>
      <c r="F198" s="215" t="s">
        <v>232</v>
      </c>
      <c r="G198" s="216"/>
      <c r="H198" s="216"/>
      <c r="I198" s="216"/>
      <c r="K198" s="122"/>
      <c r="R198" s="123"/>
      <c r="T198" s="124"/>
      <c r="AA198" s="125"/>
      <c r="AT198" s="122" t="s">
        <v>163</v>
      </c>
      <c r="AU198" s="122" t="s">
        <v>102</v>
      </c>
      <c r="AV198" s="122" t="s">
        <v>21</v>
      </c>
      <c r="AW198" s="122" t="s">
        <v>111</v>
      </c>
      <c r="AX198" s="122" t="s">
        <v>82</v>
      </c>
      <c r="AY198" s="122" t="s">
        <v>156</v>
      </c>
    </row>
    <row r="199" spans="2:64" s="6" customFormat="1" ht="15.75" customHeight="1" x14ac:dyDescent="0.3">
      <c r="B199" s="126"/>
      <c r="E199" s="127"/>
      <c r="F199" s="217" t="s">
        <v>233</v>
      </c>
      <c r="G199" s="218"/>
      <c r="H199" s="218"/>
      <c r="I199" s="218"/>
      <c r="K199" s="128">
        <v>25.55</v>
      </c>
      <c r="R199" s="129"/>
      <c r="T199" s="130"/>
      <c r="AA199" s="131"/>
      <c r="AT199" s="127" t="s">
        <v>163</v>
      </c>
      <c r="AU199" s="127" t="s">
        <v>102</v>
      </c>
      <c r="AV199" s="127" t="s">
        <v>102</v>
      </c>
      <c r="AW199" s="127" t="s">
        <v>111</v>
      </c>
      <c r="AX199" s="127" t="s">
        <v>82</v>
      </c>
      <c r="AY199" s="127" t="s">
        <v>156</v>
      </c>
    </row>
    <row r="200" spans="2:64" s="6" customFormat="1" ht="15.75" customHeight="1" x14ac:dyDescent="0.3">
      <c r="B200" s="121"/>
      <c r="E200" s="122"/>
      <c r="F200" s="215" t="s">
        <v>234</v>
      </c>
      <c r="G200" s="216"/>
      <c r="H200" s="216"/>
      <c r="I200" s="216"/>
      <c r="K200" s="122"/>
      <c r="R200" s="123"/>
      <c r="T200" s="124"/>
      <c r="AA200" s="125"/>
      <c r="AT200" s="122" t="s">
        <v>163</v>
      </c>
      <c r="AU200" s="122" t="s">
        <v>102</v>
      </c>
      <c r="AV200" s="122" t="s">
        <v>21</v>
      </c>
      <c r="AW200" s="122" t="s">
        <v>111</v>
      </c>
      <c r="AX200" s="122" t="s">
        <v>82</v>
      </c>
      <c r="AY200" s="122" t="s">
        <v>156</v>
      </c>
    </row>
    <row r="201" spans="2:64" s="6" customFormat="1" ht="15.75" customHeight="1" x14ac:dyDescent="0.3">
      <c r="B201" s="126"/>
      <c r="E201" s="127"/>
      <c r="F201" s="217" t="s">
        <v>235</v>
      </c>
      <c r="G201" s="218"/>
      <c r="H201" s="218"/>
      <c r="I201" s="218"/>
      <c r="K201" s="128">
        <v>13.564</v>
      </c>
      <c r="R201" s="129"/>
      <c r="T201" s="130"/>
      <c r="AA201" s="131"/>
      <c r="AT201" s="127" t="s">
        <v>163</v>
      </c>
      <c r="AU201" s="127" t="s">
        <v>102</v>
      </c>
      <c r="AV201" s="127" t="s">
        <v>102</v>
      </c>
      <c r="AW201" s="127" t="s">
        <v>111</v>
      </c>
      <c r="AX201" s="127" t="s">
        <v>82</v>
      </c>
      <c r="AY201" s="127" t="s">
        <v>156</v>
      </c>
    </row>
    <row r="202" spans="2:64" s="6" customFormat="1" ht="15.75" customHeight="1" x14ac:dyDescent="0.3">
      <c r="B202" s="121"/>
      <c r="E202" s="122"/>
      <c r="F202" s="215" t="s">
        <v>236</v>
      </c>
      <c r="G202" s="216"/>
      <c r="H202" s="216"/>
      <c r="I202" s="216"/>
      <c r="K202" s="122"/>
      <c r="R202" s="123"/>
      <c r="T202" s="124"/>
      <c r="AA202" s="125"/>
      <c r="AT202" s="122" t="s">
        <v>163</v>
      </c>
      <c r="AU202" s="122" t="s">
        <v>102</v>
      </c>
      <c r="AV202" s="122" t="s">
        <v>21</v>
      </c>
      <c r="AW202" s="122" t="s">
        <v>111</v>
      </c>
      <c r="AX202" s="122" t="s">
        <v>82</v>
      </c>
      <c r="AY202" s="122" t="s">
        <v>156</v>
      </c>
    </row>
    <row r="203" spans="2:64" s="6" customFormat="1" ht="15.75" customHeight="1" x14ac:dyDescent="0.3">
      <c r="B203" s="126"/>
      <c r="E203" s="127"/>
      <c r="F203" s="217" t="s">
        <v>237</v>
      </c>
      <c r="G203" s="218"/>
      <c r="H203" s="218"/>
      <c r="I203" s="218"/>
      <c r="K203" s="128">
        <v>1.5089999999999999</v>
      </c>
      <c r="R203" s="129"/>
      <c r="T203" s="130"/>
      <c r="AA203" s="131"/>
      <c r="AT203" s="127" t="s">
        <v>163</v>
      </c>
      <c r="AU203" s="127" t="s">
        <v>102</v>
      </c>
      <c r="AV203" s="127" t="s">
        <v>102</v>
      </c>
      <c r="AW203" s="127" t="s">
        <v>111</v>
      </c>
      <c r="AX203" s="127" t="s">
        <v>82</v>
      </c>
      <c r="AY203" s="127" t="s">
        <v>156</v>
      </c>
    </row>
    <row r="204" spans="2:64" s="6" customFormat="1" ht="15.75" customHeight="1" x14ac:dyDescent="0.3">
      <c r="B204" s="121"/>
      <c r="E204" s="122"/>
      <c r="F204" s="215" t="s">
        <v>238</v>
      </c>
      <c r="G204" s="216"/>
      <c r="H204" s="216"/>
      <c r="I204" s="216"/>
      <c r="K204" s="122"/>
      <c r="R204" s="123"/>
      <c r="T204" s="124"/>
      <c r="AA204" s="125"/>
      <c r="AT204" s="122" t="s">
        <v>163</v>
      </c>
      <c r="AU204" s="122" t="s">
        <v>102</v>
      </c>
      <c r="AV204" s="122" t="s">
        <v>21</v>
      </c>
      <c r="AW204" s="122" t="s">
        <v>111</v>
      </c>
      <c r="AX204" s="122" t="s">
        <v>82</v>
      </c>
      <c r="AY204" s="122" t="s">
        <v>156</v>
      </c>
    </row>
    <row r="205" spans="2:64" s="6" customFormat="1" ht="39" customHeight="1" x14ac:dyDescent="0.3">
      <c r="B205" s="126"/>
      <c r="E205" s="127"/>
      <c r="F205" s="217" t="s">
        <v>239</v>
      </c>
      <c r="G205" s="218"/>
      <c r="H205" s="218"/>
      <c r="I205" s="218"/>
      <c r="K205" s="128">
        <v>0.81599999999999995</v>
      </c>
      <c r="R205" s="129"/>
      <c r="T205" s="130"/>
      <c r="AA205" s="131"/>
      <c r="AT205" s="127" t="s">
        <v>163</v>
      </c>
      <c r="AU205" s="127" t="s">
        <v>102</v>
      </c>
      <c r="AV205" s="127" t="s">
        <v>102</v>
      </c>
      <c r="AW205" s="127" t="s">
        <v>111</v>
      </c>
      <c r="AX205" s="127" t="s">
        <v>82</v>
      </c>
      <c r="AY205" s="127" t="s">
        <v>156</v>
      </c>
    </row>
    <row r="206" spans="2:64" s="6" customFormat="1" ht="15.75" customHeight="1" x14ac:dyDescent="0.3">
      <c r="B206" s="132"/>
      <c r="E206" s="133"/>
      <c r="F206" s="219" t="s">
        <v>211</v>
      </c>
      <c r="G206" s="220"/>
      <c r="H206" s="220"/>
      <c r="I206" s="220"/>
      <c r="K206" s="134">
        <v>41.439</v>
      </c>
      <c r="R206" s="135"/>
      <c r="T206" s="136"/>
      <c r="AA206" s="137"/>
      <c r="AT206" s="133" t="s">
        <v>163</v>
      </c>
      <c r="AU206" s="133" t="s">
        <v>102</v>
      </c>
      <c r="AV206" s="133" t="s">
        <v>161</v>
      </c>
      <c r="AW206" s="133" t="s">
        <v>111</v>
      </c>
      <c r="AX206" s="133" t="s">
        <v>21</v>
      </c>
      <c r="AY206" s="133" t="s">
        <v>156</v>
      </c>
    </row>
    <row r="207" spans="2:64" s="6" customFormat="1" ht="51" customHeight="1" x14ac:dyDescent="0.3">
      <c r="B207" s="22"/>
      <c r="C207" s="114" t="s">
        <v>240</v>
      </c>
      <c r="D207" s="114" t="s">
        <v>157</v>
      </c>
      <c r="E207" s="115" t="s">
        <v>241</v>
      </c>
      <c r="F207" s="211" t="s">
        <v>242</v>
      </c>
      <c r="G207" s="212"/>
      <c r="H207" s="212"/>
      <c r="I207" s="212"/>
      <c r="J207" s="116" t="s">
        <v>194</v>
      </c>
      <c r="K207" s="117">
        <v>135.643</v>
      </c>
      <c r="L207" s="213">
        <v>0</v>
      </c>
      <c r="M207" s="212"/>
      <c r="N207" s="214">
        <f>ROUND($L$207*$K$207,2)</f>
        <v>0</v>
      </c>
      <c r="O207" s="212"/>
      <c r="P207" s="212"/>
      <c r="Q207" s="212"/>
      <c r="R207" s="23"/>
      <c r="T207" s="118"/>
      <c r="U207" s="29" t="s">
        <v>47</v>
      </c>
      <c r="V207" s="119">
        <v>1.1000000000000001</v>
      </c>
      <c r="W207" s="119">
        <f>$V$207*$K$207</f>
        <v>149.2073</v>
      </c>
      <c r="X207" s="119">
        <v>1.14E-2</v>
      </c>
      <c r="Y207" s="119">
        <f>$X$207*$K$207</f>
        <v>1.5463302000000001</v>
      </c>
      <c r="Z207" s="119">
        <v>0</v>
      </c>
      <c r="AA207" s="120">
        <f>$Z$207*$K$207</f>
        <v>0</v>
      </c>
      <c r="AR207" s="6" t="s">
        <v>161</v>
      </c>
      <c r="AT207" s="6" t="s">
        <v>157</v>
      </c>
      <c r="AU207" s="6" t="s">
        <v>102</v>
      </c>
      <c r="AY207" s="6" t="s">
        <v>156</v>
      </c>
      <c r="BE207" s="83">
        <f>IF($U$207="základní",$N$207,0)</f>
        <v>0</v>
      </c>
      <c r="BF207" s="83">
        <f>IF($U$207="snížená",$N$207,0)</f>
        <v>0</v>
      </c>
      <c r="BG207" s="83">
        <f>IF($U$207="zákl. přenesená",$N$207,0)</f>
        <v>0</v>
      </c>
      <c r="BH207" s="83">
        <f>IF($U$207="sníž. přenesená",$N$207,0)</f>
        <v>0</v>
      </c>
      <c r="BI207" s="83">
        <f>IF($U$207="nulová",$N$207,0)</f>
        <v>0</v>
      </c>
      <c r="BJ207" s="6" t="s">
        <v>21</v>
      </c>
      <c r="BK207" s="83">
        <f>ROUND($L$207*$K$207,2)</f>
        <v>0</v>
      </c>
      <c r="BL207" s="6" t="s">
        <v>161</v>
      </c>
    </row>
    <row r="208" spans="2:64" s="6" customFormat="1" ht="39" customHeight="1" x14ac:dyDescent="0.3">
      <c r="B208" s="126"/>
      <c r="E208" s="127"/>
      <c r="F208" s="217" t="s">
        <v>243</v>
      </c>
      <c r="G208" s="218"/>
      <c r="H208" s="218"/>
      <c r="I208" s="218"/>
      <c r="K208" s="128">
        <v>161.12899999999999</v>
      </c>
      <c r="R208" s="129"/>
      <c r="T208" s="130"/>
      <c r="AA208" s="131"/>
      <c r="AT208" s="127" t="s">
        <v>163</v>
      </c>
      <c r="AU208" s="127" t="s">
        <v>102</v>
      </c>
      <c r="AV208" s="127" t="s">
        <v>102</v>
      </c>
      <c r="AW208" s="127" t="s">
        <v>111</v>
      </c>
      <c r="AX208" s="127" t="s">
        <v>82</v>
      </c>
      <c r="AY208" s="127" t="s">
        <v>156</v>
      </c>
    </row>
    <row r="209" spans="2:64" s="6" customFormat="1" ht="27" customHeight="1" x14ac:dyDescent="0.3">
      <c r="B209" s="126"/>
      <c r="E209" s="127"/>
      <c r="F209" s="217" t="s">
        <v>244</v>
      </c>
      <c r="G209" s="218"/>
      <c r="H209" s="218"/>
      <c r="I209" s="218"/>
      <c r="K209" s="128">
        <v>-21.097000000000001</v>
      </c>
      <c r="R209" s="129"/>
      <c r="T209" s="130"/>
      <c r="AA209" s="131"/>
      <c r="AT209" s="127" t="s">
        <v>163</v>
      </c>
      <c r="AU209" s="127" t="s">
        <v>102</v>
      </c>
      <c r="AV209" s="127" t="s">
        <v>102</v>
      </c>
      <c r="AW209" s="127" t="s">
        <v>111</v>
      </c>
      <c r="AX209" s="127" t="s">
        <v>82</v>
      </c>
      <c r="AY209" s="127" t="s">
        <v>156</v>
      </c>
    </row>
    <row r="210" spans="2:64" s="6" customFormat="1" ht="27" customHeight="1" x14ac:dyDescent="0.3">
      <c r="B210" s="126"/>
      <c r="E210" s="127"/>
      <c r="F210" s="217" t="s">
        <v>245</v>
      </c>
      <c r="G210" s="218"/>
      <c r="H210" s="218"/>
      <c r="I210" s="218"/>
      <c r="K210" s="128">
        <v>-4.3890000000000002</v>
      </c>
      <c r="R210" s="129"/>
      <c r="T210" s="130"/>
      <c r="AA210" s="131"/>
      <c r="AT210" s="127" t="s">
        <v>163</v>
      </c>
      <c r="AU210" s="127" t="s">
        <v>102</v>
      </c>
      <c r="AV210" s="127" t="s">
        <v>102</v>
      </c>
      <c r="AW210" s="127" t="s">
        <v>111</v>
      </c>
      <c r="AX210" s="127" t="s">
        <v>82</v>
      </c>
      <c r="AY210" s="127" t="s">
        <v>156</v>
      </c>
    </row>
    <row r="211" spans="2:64" s="6" customFormat="1" ht="15.75" customHeight="1" x14ac:dyDescent="0.3">
      <c r="B211" s="132"/>
      <c r="E211" s="133"/>
      <c r="F211" s="219" t="s">
        <v>211</v>
      </c>
      <c r="G211" s="220"/>
      <c r="H211" s="220"/>
      <c r="I211" s="220"/>
      <c r="K211" s="134">
        <v>135.643</v>
      </c>
      <c r="R211" s="135"/>
      <c r="T211" s="136"/>
      <c r="AA211" s="137"/>
      <c r="AT211" s="133" t="s">
        <v>163</v>
      </c>
      <c r="AU211" s="133" t="s">
        <v>102</v>
      </c>
      <c r="AV211" s="133" t="s">
        <v>161</v>
      </c>
      <c r="AW211" s="133" t="s">
        <v>111</v>
      </c>
      <c r="AX211" s="133" t="s">
        <v>21</v>
      </c>
      <c r="AY211" s="133" t="s">
        <v>156</v>
      </c>
    </row>
    <row r="212" spans="2:64" s="6" customFormat="1" ht="27" customHeight="1" x14ac:dyDescent="0.3">
      <c r="B212" s="22"/>
      <c r="C212" s="138" t="s">
        <v>246</v>
      </c>
      <c r="D212" s="138" t="s">
        <v>225</v>
      </c>
      <c r="E212" s="139" t="s">
        <v>247</v>
      </c>
      <c r="F212" s="223" t="s">
        <v>248</v>
      </c>
      <c r="G212" s="224"/>
      <c r="H212" s="224"/>
      <c r="I212" s="224"/>
      <c r="J212" s="140" t="s">
        <v>194</v>
      </c>
      <c r="K212" s="141">
        <v>142.42500000000001</v>
      </c>
      <c r="L212" s="225">
        <v>0</v>
      </c>
      <c r="M212" s="224"/>
      <c r="N212" s="226">
        <f>ROUND($L$212*$K$212,2)</f>
        <v>0</v>
      </c>
      <c r="O212" s="212"/>
      <c r="P212" s="212"/>
      <c r="Q212" s="212"/>
      <c r="R212" s="23"/>
      <c r="T212" s="118"/>
      <c r="U212" s="29" t="s">
        <v>47</v>
      </c>
      <c r="V212" s="119">
        <v>0</v>
      </c>
      <c r="W212" s="119">
        <f>$V$212*$K$212</f>
        <v>0</v>
      </c>
      <c r="X212" s="119">
        <v>1.6E-2</v>
      </c>
      <c r="Y212" s="119">
        <f>$X$212*$K$212</f>
        <v>2.2788000000000004</v>
      </c>
      <c r="Z212" s="119">
        <v>0</v>
      </c>
      <c r="AA212" s="120">
        <f>$Z$212*$K$212</f>
        <v>0</v>
      </c>
      <c r="AR212" s="6" t="s">
        <v>183</v>
      </c>
      <c r="AT212" s="6" t="s">
        <v>225</v>
      </c>
      <c r="AU212" s="6" t="s">
        <v>102</v>
      </c>
      <c r="AY212" s="6" t="s">
        <v>156</v>
      </c>
      <c r="BE212" s="83">
        <f>IF($U$212="základní",$N$212,0)</f>
        <v>0</v>
      </c>
      <c r="BF212" s="83">
        <f>IF($U$212="snížená",$N$212,0)</f>
        <v>0</v>
      </c>
      <c r="BG212" s="83">
        <f>IF($U$212="zákl. přenesená",$N$212,0)</f>
        <v>0</v>
      </c>
      <c r="BH212" s="83">
        <f>IF($U$212="sníž. přenesená",$N$212,0)</f>
        <v>0</v>
      </c>
      <c r="BI212" s="83">
        <f>IF($U$212="nulová",$N$212,0)</f>
        <v>0</v>
      </c>
      <c r="BJ212" s="6" t="s">
        <v>21</v>
      </c>
      <c r="BK212" s="83">
        <f>ROUND($L$212*$K$212,2)</f>
        <v>0</v>
      </c>
      <c r="BL212" s="6" t="s">
        <v>161</v>
      </c>
    </row>
    <row r="213" spans="2:64" s="6" customFormat="1" ht="51" customHeight="1" x14ac:dyDescent="0.3">
      <c r="B213" s="22"/>
      <c r="C213" s="114" t="s">
        <v>249</v>
      </c>
      <c r="D213" s="114" t="s">
        <v>157</v>
      </c>
      <c r="E213" s="115" t="s">
        <v>250</v>
      </c>
      <c r="F213" s="211" t="s">
        <v>251</v>
      </c>
      <c r="G213" s="212"/>
      <c r="H213" s="212"/>
      <c r="I213" s="212"/>
      <c r="J213" s="116" t="s">
        <v>194</v>
      </c>
      <c r="K213" s="117">
        <v>15.087999999999999</v>
      </c>
      <c r="L213" s="213">
        <v>0</v>
      </c>
      <c r="M213" s="212"/>
      <c r="N213" s="214">
        <f>ROUND($L$213*$K$213,2)</f>
        <v>0</v>
      </c>
      <c r="O213" s="212"/>
      <c r="P213" s="212"/>
      <c r="Q213" s="212"/>
      <c r="R213" s="23"/>
      <c r="T213" s="118"/>
      <c r="U213" s="29" t="s">
        <v>47</v>
      </c>
      <c r="V213" s="119">
        <v>1.1200000000000001</v>
      </c>
      <c r="W213" s="119">
        <f>$V$213*$K$213</f>
        <v>16.89856</v>
      </c>
      <c r="X213" s="119">
        <v>1.1440000000000001E-2</v>
      </c>
      <c r="Y213" s="119">
        <f>$X$213*$K$213</f>
        <v>0.17260671999999999</v>
      </c>
      <c r="Z213" s="119">
        <v>0</v>
      </c>
      <c r="AA213" s="120">
        <f>$Z$213*$K$213</f>
        <v>0</v>
      </c>
      <c r="AR213" s="6" t="s">
        <v>161</v>
      </c>
      <c r="AT213" s="6" t="s">
        <v>157</v>
      </c>
      <c r="AU213" s="6" t="s">
        <v>102</v>
      </c>
      <c r="AY213" s="6" t="s">
        <v>156</v>
      </c>
      <c r="BE213" s="83">
        <f>IF($U$213="základní",$N$213,0)</f>
        <v>0</v>
      </c>
      <c r="BF213" s="83">
        <f>IF($U$213="snížená",$N$213,0)</f>
        <v>0</v>
      </c>
      <c r="BG213" s="83">
        <f>IF($U$213="zákl. přenesená",$N$213,0)</f>
        <v>0</v>
      </c>
      <c r="BH213" s="83">
        <f>IF($U$213="sníž. přenesená",$N$213,0)</f>
        <v>0</v>
      </c>
      <c r="BI213" s="83">
        <f>IF($U$213="nulová",$N$213,0)</f>
        <v>0</v>
      </c>
      <c r="BJ213" s="6" t="s">
        <v>21</v>
      </c>
      <c r="BK213" s="83">
        <f>ROUND($L$213*$K$213,2)</f>
        <v>0</v>
      </c>
      <c r="BL213" s="6" t="s">
        <v>161</v>
      </c>
    </row>
    <row r="214" spans="2:64" s="6" customFormat="1" ht="15.75" customHeight="1" x14ac:dyDescent="0.3">
      <c r="B214" s="126"/>
      <c r="E214" s="127"/>
      <c r="F214" s="217" t="s">
        <v>252</v>
      </c>
      <c r="G214" s="218"/>
      <c r="H214" s="218"/>
      <c r="I214" s="218"/>
      <c r="K214" s="128">
        <v>15.087999999999999</v>
      </c>
      <c r="R214" s="129"/>
      <c r="T214" s="130"/>
      <c r="AA214" s="131"/>
      <c r="AT214" s="127" t="s">
        <v>163</v>
      </c>
      <c r="AU214" s="127" t="s">
        <v>102</v>
      </c>
      <c r="AV214" s="127" t="s">
        <v>102</v>
      </c>
      <c r="AW214" s="127" t="s">
        <v>111</v>
      </c>
      <c r="AX214" s="127" t="s">
        <v>21</v>
      </c>
      <c r="AY214" s="127" t="s">
        <v>156</v>
      </c>
    </row>
    <row r="215" spans="2:64" s="6" customFormat="1" ht="27" customHeight="1" x14ac:dyDescent="0.3">
      <c r="B215" s="22"/>
      <c r="C215" s="138" t="s">
        <v>7</v>
      </c>
      <c r="D215" s="138" t="s">
        <v>225</v>
      </c>
      <c r="E215" s="139" t="s">
        <v>253</v>
      </c>
      <c r="F215" s="223" t="s">
        <v>254</v>
      </c>
      <c r="G215" s="224"/>
      <c r="H215" s="224"/>
      <c r="I215" s="224"/>
      <c r="J215" s="140" t="s">
        <v>194</v>
      </c>
      <c r="K215" s="141">
        <v>15.842000000000001</v>
      </c>
      <c r="L215" s="225">
        <v>0</v>
      </c>
      <c r="M215" s="224"/>
      <c r="N215" s="226">
        <f>ROUND($L$215*$K$215,2)</f>
        <v>0</v>
      </c>
      <c r="O215" s="212"/>
      <c r="P215" s="212"/>
      <c r="Q215" s="212"/>
      <c r="R215" s="23"/>
      <c r="T215" s="118"/>
      <c r="U215" s="29" t="s">
        <v>47</v>
      </c>
      <c r="V215" s="119">
        <v>0</v>
      </c>
      <c r="W215" s="119">
        <f>$V$215*$K$215</f>
        <v>0</v>
      </c>
      <c r="X215" s="119">
        <v>1.7999999999999999E-2</v>
      </c>
      <c r="Y215" s="119">
        <f>$X$215*$K$215</f>
        <v>0.28515599999999997</v>
      </c>
      <c r="Z215" s="119">
        <v>0</v>
      </c>
      <c r="AA215" s="120">
        <f>$Z$215*$K$215</f>
        <v>0</v>
      </c>
      <c r="AR215" s="6" t="s">
        <v>183</v>
      </c>
      <c r="AT215" s="6" t="s">
        <v>225</v>
      </c>
      <c r="AU215" s="6" t="s">
        <v>102</v>
      </c>
      <c r="AY215" s="6" t="s">
        <v>156</v>
      </c>
      <c r="BE215" s="83">
        <f>IF($U$215="základní",$N$215,0)</f>
        <v>0</v>
      </c>
      <c r="BF215" s="83">
        <f>IF($U$215="snížená",$N$215,0)</f>
        <v>0</v>
      </c>
      <c r="BG215" s="83">
        <f>IF($U$215="zákl. přenesená",$N$215,0)</f>
        <v>0</v>
      </c>
      <c r="BH215" s="83">
        <f>IF($U$215="sníž. přenesená",$N$215,0)</f>
        <v>0</v>
      </c>
      <c r="BI215" s="83">
        <f>IF($U$215="nulová",$N$215,0)</f>
        <v>0</v>
      </c>
      <c r="BJ215" s="6" t="s">
        <v>21</v>
      </c>
      <c r="BK215" s="83">
        <f>ROUND($L$215*$K$215,2)</f>
        <v>0</v>
      </c>
      <c r="BL215" s="6" t="s">
        <v>161</v>
      </c>
    </row>
    <row r="216" spans="2:64" s="6" customFormat="1" ht="51" customHeight="1" x14ac:dyDescent="0.3">
      <c r="B216" s="22"/>
      <c r="C216" s="114" t="s">
        <v>255</v>
      </c>
      <c r="D216" s="114" t="s">
        <v>157</v>
      </c>
      <c r="E216" s="115" t="s">
        <v>256</v>
      </c>
      <c r="F216" s="211" t="s">
        <v>257</v>
      </c>
      <c r="G216" s="212"/>
      <c r="H216" s="212"/>
      <c r="I216" s="212"/>
      <c r="J216" s="116" t="s">
        <v>215</v>
      </c>
      <c r="K216" s="117">
        <v>40.81</v>
      </c>
      <c r="L216" s="213">
        <v>0</v>
      </c>
      <c r="M216" s="212"/>
      <c r="N216" s="214">
        <f>ROUND($L$216*$K$216,2)</f>
        <v>0</v>
      </c>
      <c r="O216" s="212"/>
      <c r="P216" s="212"/>
      <c r="Q216" s="212"/>
      <c r="R216" s="23"/>
      <c r="T216" s="118"/>
      <c r="U216" s="29" t="s">
        <v>47</v>
      </c>
      <c r="V216" s="119">
        <v>0.33</v>
      </c>
      <c r="W216" s="119">
        <f>$V$216*$K$216</f>
        <v>13.467300000000002</v>
      </c>
      <c r="X216" s="119">
        <v>1.6800000000000001E-3</v>
      </c>
      <c r="Y216" s="119">
        <f>$X$216*$K$216</f>
        <v>6.8560800000000005E-2</v>
      </c>
      <c r="Z216" s="119">
        <v>0</v>
      </c>
      <c r="AA216" s="120">
        <f>$Z$216*$K$216</f>
        <v>0</v>
      </c>
      <c r="AR216" s="6" t="s">
        <v>161</v>
      </c>
      <c r="AT216" s="6" t="s">
        <v>157</v>
      </c>
      <c r="AU216" s="6" t="s">
        <v>102</v>
      </c>
      <c r="AY216" s="6" t="s">
        <v>156</v>
      </c>
      <c r="BE216" s="83">
        <f>IF($U$216="základní",$N$216,0)</f>
        <v>0</v>
      </c>
      <c r="BF216" s="83">
        <f>IF($U$216="snížená",$N$216,0)</f>
        <v>0</v>
      </c>
      <c r="BG216" s="83">
        <f>IF($U$216="zákl. přenesená",$N$216,0)</f>
        <v>0</v>
      </c>
      <c r="BH216" s="83">
        <f>IF($U$216="sníž. přenesená",$N$216,0)</f>
        <v>0</v>
      </c>
      <c r="BI216" s="83">
        <f>IF($U$216="nulová",$N$216,0)</f>
        <v>0</v>
      </c>
      <c r="BJ216" s="6" t="s">
        <v>21</v>
      </c>
      <c r="BK216" s="83">
        <f>ROUND($L$216*$K$216,2)</f>
        <v>0</v>
      </c>
      <c r="BL216" s="6" t="s">
        <v>161</v>
      </c>
    </row>
    <row r="217" spans="2:64" s="6" customFormat="1" ht="15.75" customHeight="1" x14ac:dyDescent="0.3">
      <c r="B217" s="121"/>
      <c r="E217" s="122"/>
      <c r="F217" s="215" t="s">
        <v>222</v>
      </c>
      <c r="G217" s="216"/>
      <c r="H217" s="216"/>
      <c r="I217" s="216"/>
      <c r="K217" s="122"/>
      <c r="R217" s="123"/>
      <c r="T217" s="124"/>
      <c r="AA217" s="125"/>
      <c r="AT217" s="122" t="s">
        <v>163</v>
      </c>
      <c r="AU217" s="122" t="s">
        <v>102</v>
      </c>
      <c r="AV217" s="122" t="s">
        <v>21</v>
      </c>
      <c r="AW217" s="122" t="s">
        <v>111</v>
      </c>
      <c r="AX217" s="122" t="s">
        <v>82</v>
      </c>
      <c r="AY217" s="122" t="s">
        <v>156</v>
      </c>
    </row>
    <row r="218" spans="2:64" s="6" customFormat="1" ht="39" customHeight="1" x14ac:dyDescent="0.3">
      <c r="B218" s="126"/>
      <c r="E218" s="127"/>
      <c r="F218" s="217" t="s">
        <v>258</v>
      </c>
      <c r="G218" s="218"/>
      <c r="H218" s="218"/>
      <c r="I218" s="218"/>
      <c r="K218" s="128">
        <v>40.81</v>
      </c>
      <c r="R218" s="129"/>
      <c r="T218" s="130"/>
      <c r="AA218" s="131"/>
      <c r="AT218" s="127" t="s">
        <v>163</v>
      </c>
      <c r="AU218" s="127" t="s">
        <v>102</v>
      </c>
      <c r="AV218" s="127" t="s">
        <v>102</v>
      </c>
      <c r="AW218" s="127" t="s">
        <v>111</v>
      </c>
      <c r="AX218" s="127" t="s">
        <v>21</v>
      </c>
      <c r="AY218" s="127" t="s">
        <v>156</v>
      </c>
    </row>
    <row r="219" spans="2:64" s="6" customFormat="1" ht="27" customHeight="1" x14ac:dyDescent="0.3">
      <c r="B219" s="22"/>
      <c r="C219" s="138" t="s">
        <v>259</v>
      </c>
      <c r="D219" s="138" t="s">
        <v>225</v>
      </c>
      <c r="E219" s="139" t="s">
        <v>260</v>
      </c>
      <c r="F219" s="223" t="s">
        <v>261</v>
      </c>
      <c r="G219" s="224"/>
      <c r="H219" s="224"/>
      <c r="I219" s="224"/>
      <c r="J219" s="140" t="s">
        <v>194</v>
      </c>
      <c r="K219" s="141">
        <v>8.57</v>
      </c>
      <c r="L219" s="225">
        <v>0</v>
      </c>
      <c r="M219" s="224"/>
      <c r="N219" s="226">
        <f>ROUND($L$219*$K$219,2)</f>
        <v>0</v>
      </c>
      <c r="O219" s="212"/>
      <c r="P219" s="212"/>
      <c r="Q219" s="212"/>
      <c r="R219" s="23"/>
      <c r="T219" s="118"/>
      <c r="U219" s="29" t="s">
        <v>47</v>
      </c>
      <c r="V219" s="119">
        <v>0</v>
      </c>
      <c r="W219" s="119">
        <f>$V$219*$K$219</f>
        <v>0</v>
      </c>
      <c r="X219" s="119">
        <v>3.0000000000000001E-3</v>
      </c>
      <c r="Y219" s="119">
        <f>$X$219*$K$219</f>
        <v>2.571E-2</v>
      </c>
      <c r="Z219" s="119">
        <v>0</v>
      </c>
      <c r="AA219" s="120">
        <f>$Z$219*$K$219</f>
        <v>0</v>
      </c>
      <c r="AR219" s="6" t="s">
        <v>183</v>
      </c>
      <c r="AT219" s="6" t="s">
        <v>225</v>
      </c>
      <c r="AU219" s="6" t="s">
        <v>102</v>
      </c>
      <c r="AY219" s="6" t="s">
        <v>156</v>
      </c>
      <c r="BE219" s="83">
        <f>IF($U$219="základní",$N$219,0)</f>
        <v>0</v>
      </c>
      <c r="BF219" s="83">
        <f>IF($U$219="snížená",$N$219,0)</f>
        <v>0</v>
      </c>
      <c r="BG219" s="83">
        <f>IF($U$219="zákl. přenesená",$N$219,0)</f>
        <v>0</v>
      </c>
      <c r="BH219" s="83">
        <f>IF($U$219="sníž. přenesená",$N$219,0)</f>
        <v>0</v>
      </c>
      <c r="BI219" s="83">
        <f>IF($U$219="nulová",$N$219,0)</f>
        <v>0</v>
      </c>
      <c r="BJ219" s="6" t="s">
        <v>21</v>
      </c>
      <c r="BK219" s="83">
        <f>ROUND($L$219*$K$219,2)</f>
        <v>0</v>
      </c>
      <c r="BL219" s="6" t="s">
        <v>161</v>
      </c>
    </row>
    <row r="220" spans="2:64" s="6" customFormat="1" ht="15.75" customHeight="1" x14ac:dyDescent="0.3">
      <c r="B220" s="121"/>
      <c r="E220" s="122"/>
      <c r="F220" s="215" t="s">
        <v>222</v>
      </c>
      <c r="G220" s="216"/>
      <c r="H220" s="216"/>
      <c r="I220" s="216"/>
      <c r="K220" s="122"/>
      <c r="R220" s="123"/>
      <c r="T220" s="124"/>
      <c r="AA220" s="125"/>
      <c r="AT220" s="122" t="s">
        <v>163</v>
      </c>
      <c r="AU220" s="122" t="s">
        <v>102</v>
      </c>
      <c r="AV220" s="122" t="s">
        <v>21</v>
      </c>
      <c r="AW220" s="122" t="s">
        <v>111</v>
      </c>
      <c r="AX220" s="122" t="s">
        <v>82</v>
      </c>
      <c r="AY220" s="122" t="s">
        <v>156</v>
      </c>
    </row>
    <row r="221" spans="2:64" s="6" customFormat="1" ht="39" customHeight="1" x14ac:dyDescent="0.3">
      <c r="B221" s="126"/>
      <c r="E221" s="127"/>
      <c r="F221" s="217" t="s">
        <v>262</v>
      </c>
      <c r="G221" s="218"/>
      <c r="H221" s="218"/>
      <c r="I221" s="218"/>
      <c r="K221" s="128">
        <v>8.1620000000000008</v>
      </c>
      <c r="R221" s="129"/>
      <c r="T221" s="130"/>
      <c r="AA221" s="131"/>
      <c r="AT221" s="127" t="s">
        <v>163</v>
      </c>
      <c r="AU221" s="127" t="s">
        <v>102</v>
      </c>
      <c r="AV221" s="127" t="s">
        <v>102</v>
      </c>
      <c r="AW221" s="127" t="s">
        <v>111</v>
      </c>
      <c r="AX221" s="127" t="s">
        <v>21</v>
      </c>
      <c r="AY221" s="127" t="s">
        <v>156</v>
      </c>
    </row>
    <row r="222" spans="2:64" s="6" customFormat="1" ht="27" customHeight="1" x14ac:dyDescent="0.3">
      <c r="B222" s="22"/>
      <c r="C222" s="114" t="s">
        <v>263</v>
      </c>
      <c r="D222" s="114" t="s">
        <v>157</v>
      </c>
      <c r="E222" s="115" t="s">
        <v>264</v>
      </c>
      <c r="F222" s="211" t="s">
        <v>265</v>
      </c>
      <c r="G222" s="212"/>
      <c r="H222" s="212"/>
      <c r="I222" s="212"/>
      <c r="J222" s="116" t="s">
        <v>194</v>
      </c>
      <c r="K222" s="117">
        <v>150.73099999999999</v>
      </c>
      <c r="L222" s="213">
        <v>0</v>
      </c>
      <c r="M222" s="212"/>
      <c r="N222" s="214">
        <f>ROUND($L$222*$K$222,2)</f>
        <v>0</v>
      </c>
      <c r="O222" s="212"/>
      <c r="P222" s="212"/>
      <c r="Q222" s="212"/>
      <c r="R222" s="23"/>
      <c r="T222" s="118"/>
      <c r="U222" s="29" t="s">
        <v>47</v>
      </c>
      <c r="V222" s="119">
        <v>8.0000000000000002E-3</v>
      </c>
      <c r="W222" s="119">
        <f>$V$222*$K$222</f>
        <v>1.205848</v>
      </c>
      <c r="X222" s="119">
        <v>6.0000000000000002E-5</v>
      </c>
      <c r="Y222" s="119">
        <f>$X$222*$K$222</f>
        <v>9.0438599999999991E-3</v>
      </c>
      <c r="Z222" s="119">
        <v>0</v>
      </c>
      <c r="AA222" s="120">
        <f>$Z$222*$K$222</f>
        <v>0</v>
      </c>
      <c r="AR222" s="6" t="s">
        <v>161</v>
      </c>
      <c r="AT222" s="6" t="s">
        <v>157</v>
      </c>
      <c r="AU222" s="6" t="s">
        <v>102</v>
      </c>
      <c r="AY222" s="6" t="s">
        <v>156</v>
      </c>
      <c r="BE222" s="83">
        <f>IF($U$222="základní",$N$222,0)</f>
        <v>0</v>
      </c>
      <c r="BF222" s="83">
        <f>IF($U$222="snížená",$N$222,0)</f>
        <v>0</v>
      </c>
      <c r="BG222" s="83">
        <f>IF($U$222="zákl. přenesená",$N$222,0)</f>
        <v>0</v>
      </c>
      <c r="BH222" s="83">
        <f>IF($U$222="sníž. přenesená",$N$222,0)</f>
        <v>0</v>
      </c>
      <c r="BI222" s="83">
        <f>IF($U$222="nulová",$N$222,0)</f>
        <v>0</v>
      </c>
      <c r="BJ222" s="6" t="s">
        <v>21</v>
      </c>
      <c r="BK222" s="83">
        <f>ROUND($L$222*$K$222,2)</f>
        <v>0</v>
      </c>
      <c r="BL222" s="6" t="s">
        <v>161</v>
      </c>
    </row>
    <row r="223" spans="2:64" s="6" customFormat="1" ht="15.75" customHeight="1" x14ac:dyDescent="0.3">
      <c r="B223" s="126"/>
      <c r="E223" s="127"/>
      <c r="F223" s="217" t="s">
        <v>266</v>
      </c>
      <c r="G223" s="218"/>
      <c r="H223" s="218"/>
      <c r="I223" s="218"/>
      <c r="K223" s="128">
        <v>150.73099999999999</v>
      </c>
      <c r="R223" s="129"/>
      <c r="T223" s="130"/>
      <c r="AA223" s="131"/>
      <c r="AT223" s="127" t="s">
        <v>163</v>
      </c>
      <c r="AU223" s="127" t="s">
        <v>102</v>
      </c>
      <c r="AV223" s="127" t="s">
        <v>102</v>
      </c>
      <c r="AW223" s="127" t="s">
        <v>111</v>
      </c>
      <c r="AX223" s="127" t="s">
        <v>21</v>
      </c>
      <c r="AY223" s="127" t="s">
        <v>156</v>
      </c>
    </row>
    <row r="224" spans="2:64" s="6" customFormat="1" ht="15.75" customHeight="1" x14ac:dyDescent="0.3">
      <c r="B224" s="22"/>
      <c r="C224" s="114" t="s">
        <v>267</v>
      </c>
      <c r="D224" s="114" t="s">
        <v>157</v>
      </c>
      <c r="E224" s="115" t="s">
        <v>268</v>
      </c>
      <c r="F224" s="211" t="s">
        <v>269</v>
      </c>
      <c r="G224" s="212"/>
      <c r="H224" s="212"/>
      <c r="I224" s="212"/>
      <c r="J224" s="116" t="s">
        <v>215</v>
      </c>
      <c r="K224" s="117">
        <v>46.09</v>
      </c>
      <c r="L224" s="213">
        <v>0</v>
      </c>
      <c r="M224" s="212"/>
      <c r="N224" s="214">
        <f>ROUND($L$224*$K$224,2)</f>
        <v>0</v>
      </c>
      <c r="O224" s="212"/>
      <c r="P224" s="212"/>
      <c r="Q224" s="212"/>
      <c r="R224" s="23"/>
      <c r="T224" s="118"/>
      <c r="U224" s="29" t="s">
        <v>47</v>
      </c>
      <c r="V224" s="119">
        <v>0.23</v>
      </c>
      <c r="W224" s="119">
        <f>$V$224*$K$224</f>
        <v>10.600700000000002</v>
      </c>
      <c r="X224" s="119">
        <v>6.0000000000000002E-5</v>
      </c>
      <c r="Y224" s="119">
        <f>$X$224*$K$224</f>
        <v>2.7654000000000003E-3</v>
      </c>
      <c r="Z224" s="119">
        <v>0</v>
      </c>
      <c r="AA224" s="120">
        <f>$Z$224*$K$224</f>
        <v>0</v>
      </c>
      <c r="AR224" s="6" t="s">
        <v>161</v>
      </c>
      <c r="AT224" s="6" t="s">
        <v>157</v>
      </c>
      <c r="AU224" s="6" t="s">
        <v>102</v>
      </c>
      <c r="AY224" s="6" t="s">
        <v>156</v>
      </c>
      <c r="BE224" s="83">
        <f>IF($U$224="základní",$N$224,0)</f>
        <v>0</v>
      </c>
      <c r="BF224" s="83">
        <f>IF($U$224="snížená",$N$224,0)</f>
        <v>0</v>
      </c>
      <c r="BG224" s="83">
        <f>IF($U$224="zákl. přenesená",$N$224,0)</f>
        <v>0</v>
      </c>
      <c r="BH224" s="83">
        <f>IF($U$224="sníž. přenesená",$N$224,0)</f>
        <v>0</v>
      </c>
      <c r="BI224" s="83">
        <f>IF($U$224="nulová",$N$224,0)</f>
        <v>0</v>
      </c>
      <c r="BJ224" s="6" t="s">
        <v>21</v>
      </c>
      <c r="BK224" s="83">
        <f>ROUND($L$224*$K$224,2)</f>
        <v>0</v>
      </c>
      <c r="BL224" s="6" t="s">
        <v>161</v>
      </c>
    </row>
    <row r="225" spans="2:64" s="6" customFormat="1" ht="15.75" customHeight="1" x14ac:dyDescent="0.3">
      <c r="B225" s="121"/>
      <c r="E225" s="122"/>
      <c r="F225" s="215" t="s">
        <v>222</v>
      </c>
      <c r="G225" s="216"/>
      <c r="H225" s="216"/>
      <c r="I225" s="216"/>
      <c r="K225" s="122"/>
      <c r="R225" s="123"/>
      <c r="T225" s="124"/>
      <c r="AA225" s="125"/>
      <c r="AT225" s="122" t="s">
        <v>163</v>
      </c>
      <c r="AU225" s="122" t="s">
        <v>102</v>
      </c>
      <c r="AV225" s="122" t="s">
        <v>21</v>
      </c>
      <c r="AW225" s="122" t="s">
        <v>111</v>
      </c>
      <c r="AX225" s="122" t="s">
        <v>82</v>
      </c>
      <c r="AY225" s="122" t="s">
        <v>156</v>
      </c>
    </row>
    <row r="226" spans="2:64" s="6" customFormat="1" ht="15.75" customHeight="1" x14ac:dyDescent="0.3">
      <c r="B226" s="126"/>
      <c r="E226" s="127"/>
      <c r="F226" s="217" t="s">
        <v>270</v>
      </c>
      <c r="G226" s="218"/>
      <c r="H226" s="218"/>
      <c r="I226" s="218"/>
      <c r="K226" s="128">
        <v>46.09</v>
      </c>
      <c r="R226" s="129"/>
      <c r="T226" s="130"/>
      <c r="AA226" s="131"/>
      <c r="AT226" s="127" t="s">
        <v>163</v>
      </c>
      <c r="AU226" s="127" t="s">
        <v>102</v>
      </c>
      <c r="AV226" s="127" t="s">
        <v>102</v>
      </c>
      <c r="AW226" s="127" t="s">
        <v>111</v>
      </c>
      <c r="AX226" s="127" t="s">
        <v>21</v>
      </c>
      <c r="AY226" s="127" t="s">
        <v>156</v>
      </c>
    </row>
    <row r="227" spans="2:64" s="6" customFormat="1" ht="27" customHeight="1" x14ac:dyDescent="0.3">
      <c r="B227" s="22"/>
      <c r="C227" s="138" t="s">
        <v>271</v>
      </c>
      <c r="D227" s="138" t="s">
        <v>225</v>
      </c>
      <c r="E227" s="139" t="s">
        <v>272</v>
      </c>
      <c r="F227" s="223" t="s">
        <v>273</v>
      </c>
      <c r="G227" s="224"/>
      <c r="H227" s="224"/>
      <c r="I227" s="224"/>
      <c r="J227" s="140" t="s">
        <v>215</v>
      </c>
      <c r="K227" s="141">
        <v>40.918999999999997</v>
      </c>
      <c r="L227" s="225">
        <v>0</v>
      </c>
      <c r="M227" s="224"/>
      <c r="N227" s="226">
        <f>ROUND($L$227*$K$227,2)</f>
        <v>0</v>
      </c>
      <c r="O227" s="212"/>
      <c r="P227" s="212"/>
      <c r="Q227" s="212"/>
      <c r="R227" s="23"/>
      <c r="T227" s="118"/>
      <c r="U227" s="29" t="s">
        <v>47</v>
      </c>
      <c r="V227" s="119">
        <v>0</v>
      </c>
      <c r="W227" s="119">
        <f>$V$227*$K$227</f>
        <v>0</v>
      </c>
      <c r="X227" s="119">
        <v>5.9999999999999995E-4</v>
      </c>
      <c r="Y227" s="119">
        <f>$X$227*$K$227</f>
        <v>2.4551399999999998E-2</v>
      </c>
      <c r="Z227" s="119">
        <v>0</v>
      </c>
      <c r="AA227" s="120">
        <f>$Z$227*$K$227</f>
        <v>0</v>
      </c>
      <c r="AR227" s="6" t="s">
        <v>183</v>
      </c>
      <c r="AT227" s="6" t="s">
        <v>225</v>
      </c>
      <c r="AU227" s="6" t="s">
        <v>102</v>
      </c>
      <c r="AY227" s="6" t="s">
        <v>156</v>
      </c>
      <c r="BE227" s="83">
        <f>IF($U$227="základní",$N$227,0)</f>
        <v>0</v>
      </c>
      <c r="BF227" s="83">
        <f>IF($U$227="snížená",$N$227,0)</f>
        <v>0</v>
      </c>
      <c r="BG227" s="83">
        <f>IF($U$227="zákl. přenesená",$N$227,0)</f>
        <v>0</v>
      </c>
      <c r="BH227" s="83">
        <f>IF($U$227="sníž. přenesená",$N$227,0)</f>
        <v>0</v>
      </c>
      <c r="BI227" s="83">
        <f>IF($U$227="nulová",$N$227,0)</f>
        <v>0</v>
      </c>
      <c r="BJ227" s="6" t="s">
        <v>21</v>
      </c>
      <c r="BK227" s="83">
        <f>ROUND($L$227*$K$227,2)</f>
        <v>0</v>
      </c>
      <c r="BL227" s="6" t="s">
        <v>161</v>
      </c>
    </row>
    <row r="228" spans="2:64" s="6" customFormat="1" ht="15.75" customHeight="1" x14ac:dyDescent="0.3">
      <c r="B228" s="121"/>
      <c r="E228" s="122"/>
      <c r="F228" s="215" t="s">
        <v>222</v>
      </c>
      <c r="G228" s="216"/>
      <c r="H228" s="216"/>
      <c r="I228" s="216"/>
      <c r="K228" s="122"/>
      <c r="R228" s="123"/>
      <c r="T228" s="124"/>
      <c r="AA228" s="125"/>
      <c r="AT228" s="122" t="s">
        <v>163</v>
      </c>
      <c r="AU228" s="122" t="s">
        <v>102</v>
      </c>
      <c r="AV228" s="122" t="s">
        <v>21</v>
      </c>
      <c r="AW228" s="122" t="s">
        <v>111</v>
      </c>
      <c r="AX228" s="122" t="s">
        <v>82</v>
      </c>
      <c r="AY228" s="122" t="s">
        <v>156</v>
      </c>
    </row>
    <row r="229" spans="2:64" s="6" customFormat="1" ht="15.75" customHeight="1" x14ac:dyDescent="0.3">
      <c r="B229" s="126"/>
      <c r="E229" s="127"/>
      <c r="F229" s="217" t="s">
        <v>274</v>
      </c>
      <c r="G229" s="218"/>
      <c r="H229" s="218"/>
      <c r="I229" s="218"/>
      <c r="K229" s="128">
        <v>38.97</v>
      </c>
      <c r="R229" s="129"/>
      <c r="T229" s="130"/>
      <c r="AA229" s="131"/>
      <c r="AT229" s="127" t="s">
        <v>163</v>
      </c>
      <c r="AU229" s="127" t="s">
        <v>102</v>
      </c>
      <c r="AV229" s="127" t="s">
        <v>102</v>
      </c>
      <c r="AW229" s="127" t="s">
        <v>111</v>
      </c>
      <c r="AX229" s="127" t="s">
        <v>21</v>
      </c>
      <c r="AY229" s="127" t="s">
        <v>156</v>
      </c>
    </row>
    <row r="230" spans="2:64" s="6" customFormat="1" ht="27" customHeight="1" x14ac:dyDescent="0.3">
      <c r="B230" s="22"/>
      <c r="C230" s="138" t="s">
        <v>275</v>
      </c>
      <c r="D230" s="138" t="s">
        <v>225</v>
      </c>
      <c r="E230" s="139" t="s">
        <v>276</v>
      </c>
      <c r="F230" s="223" t="s">
        <v>277</v>
      </c>
      <c r="G230" s="224"/>
      <c r="H230" s="224"/>
      <c r="I230" s="224"/>
      <c r="J230" s="140" t="s">
        <v>215</v>
      </c>
      <c r="K230" s="141">
        <v>7.476</v>
      </c>
      <c r="L230" s="225">
        <v>0</v>
      </c>
      <c r="M230" s="224"/>
      <c r="N230" s="226">
        <f>ROUND($L$230*$K$230,2)</f>
        <v>0</v>
      </c>
      <c r="O230" s="212"/>
      <c r="P230" s="212"/>
      <c r="Q230" s="212"/>
      <c r="R230" s="23"/>
      <c r="T230" s="118"/>
      <c r="U230" s="29" t="s">
        <v>47</v>
      </c>
      <c r="V230" s="119">
        <v>0</v>
      </c>
      <c r="W230" s="119">
        <f>$V$230*$K$230</f>
        <v>0</v>
      </c>
      <c r="X230" s="119">
        <v>6.8000000000000005E-4</v>
      </c>
      <c r="Y230" s="119">
        <f>$X$230*$K$230</f>
        <v>5.0836800000000001E-3</v>
      </c>
      <c r="Z230" s="119">
        <v>0</v>
      </c>
      <c r="AA230" s="120">
        <f>$Z$230*$K$230</f>
        <v>0</v>
      </c>
      <c r="AR230" s="6" t="s">
        <v>183</v>
      </c>
      <c r="AT230" s="6" t="s">
        <v>225</v>
      </c>
      <c r="AU230" s="6" t="s">
        <v>102</v>
      </c>
      <c r="AY230" s="6" t="s">
        <v>156</v>
      </c>
      <c r="BE230" s="83">
        <f>IF($U$230="základní",$N$230,0)</f>
        <v>0</v>
      </c>
      <c r="BF230" s="83">
        <f>IF($U$230="snížená",$N$230,0)</f>
        <v>0</v>
      </c>
      <c r="BG230" s="83">
        <f>IF($U$230="zákl. přenesená",$N$230,0)</f>
        <v>0</v>
      </c>
      <c r="BH230" s="83">
        <f>IF($U$230="sníž. přenesená",$N$230,0)</f>
        <v>0</v>
      </c>
      <c r="BI230" s="83">
        <f>IF($U$230="nulová",$N$230,0)</f>
        <v>0</v>
      </c>
      <c r="BJ230" s="6" t="s">
        <v>21</v>
      </c>
      <c r="BK230" s="83">
        <f>ROUND($L$230*$K$230,2)</f>
        <v>0</v>
      </c>
      <c r="BL230" s="6" t="s">
        <v>161</v>
      </c>
    </row>
    <row r="231" spans="2:64" s="6" customFormat="1" ht="15.75" customHeight="1" x14ac:dyDescent="0.3">
      <c r="B231" s="121"/>
      <c r="E231" s="122"/>
      <c r="F231" s="215" t="s">
        <v>222</v>
      </c>
      <c r="G231" s="216"/>
      <c r="H231" s="216"/>
      <c r="I231" s="216"/>
      <c r="K231" s="122"/>
      <c r="R231" s="123"/>
      <c r="T231" s="124"/>
      <c r="AA231" s="125"/>
      <c r="AT231" s="122" t="s">
        <v>163</v>
      </c>
      <c r="AU231" s="122" t="s">
        <v>102</v>
      </c>
      <c r="AV231" s="122" t="s">
        <v>21</v>
      </c>
      <c r="AW231" s="122" t="s">
        <v>111</v>
      </c>
      <c r="AX231" s="122" t="s">
        <v>82</v>
      </c>
      <c r="AY231" s="122" t="s">
        <v>156</v>
      </c>
    </row>
    <row r="232" spans="2:64" s="6" customFormat="1" ht="15.75" customHeight="1" x14ac:dyDescent="0.3">
      <c r="B232" s="126"/>
      <c r="E232" s="127"/>
      <c r="F232" s="217" t="s">
        <v>278</v>
      </c>
      <c r="G232" s="218"/>
      <c r="H232" s="218"/>
      <c r="I232" s="218"/>
      <c r="K232" s="128">
        <v>7.12</v>
      </c>
      <c r="R232" s="129"/>
      <c r="T232" s="130"/>
      <c r="AA232" s="131"/>
      <c r="AT232" s="127" t="s">
        <v>163</v>
      </c>
      <c r="AU232" s="127" t="s">
        <v>102</v>
      </c>
      <c r="AV232" s="127" t="s">
        <v>102</v>
      </c>
      <c r="AW232" s="127" t="s">
        <v>111</v>
      </c>
      <c r="AX232" s="127" t="s">
        <v>21</v>
      </c>
      <c r="AY232" s="127" t="s">
        <v>156</v>
      </c>
    </row>
    <row r="233" spans="2:64" s="6" customFormat="1" ht="15.75" customHeight="1" x14ac:dyDescent="0.3">
      <c r="B233" s="22"/>
      <c r="C233" s="114" t="s">
        <v>279</v>
      </c>
      <c r="D233" s="114" t="s">
        <v>157</v>
      </c>
      <c r="E233" s="115" t="s">
        <v>280</v>
      </c>
      <c r="F233" s="211" t="s">
        <v>281</v>
      </c>
      <c r="G233" s="212"/>
      <c r="H233" s="212"/>
      <c r="I233" s="212"/>
      <c r="J233" s="116" t="s">
        <v>215</v>
      </c>
      <c r="K233" s="117">
        <v>174.30500000000001</v>
      </c>
      <c r="L233" s="213">
        <v>0</v>
      </c>
      <c r="M233" s="212"/>
      <c r="N233" s="214">
        <f>ROUND($L$233*$K$233,2)</f>
        <v>0</v>
      </c>
      <c r="O233" s="212"/>
      <c r="P233" s="212"/>
      <c r="Q233" s="212"/>
      <c r="R233" s="23"/>
      <c r="T233" s="118"/>
      <c r="U233" s="29" t="s">
        <v>47</v>
      </c>
      <c r="V233" s="119">
        <v>0.14000000000000001</v>
      </c>
      <c r="W233" s="119">
        <f>$V$233*$K$233</f>
        <v>24.402700000000003</v>
      </c>
      <c r="X233" s="119">
        <v>2.5000000000000001E-4</v>
      </c>
      <c r="Y233" s="119">
        <f>$X$233*$K$233</f>
        <v>4.3576250000000004E-2</v>
      </c>
      <c r="Z233" s="119">
        <v>0</v>
      </c>
      <c r="AA233" s="120">
        <f>$Z$233*$K$233</f>
        <v>0</v>
      </c>
      <c r="AR233" s="6" t="s">
        <v>161</v>
      </c>
      <c r="AT233" s="6" t="s">
        <v>157</v>
      </c>
      <c r="AU233" s="6" t="s">
        <v>102</v>
      </c>
      <c r="AY233" s="6" t="s">
        <v>156</v>
      </c>
      <c r="BE233" s="83">
        <f>IF($U$233="základní",$N$233,0)</f>
        <v>0</v>
      </c>
      <c r="BF233" s="83">
        <f>IF($U$233="snížená",$N$233,0)</f>
        <v>0</v>
      </c>
      <c r="BG233" s="83">
        <f>IF($U$233="zákl. přenesená",$N$233,0)</f>
        <v>0</v>
      </c>
      <c r="BH233" s="83">
        <f>IF($U$233="sníž. přenesená",$N$233,0)</f>
        <v>0</v>
      </c>
      <c r="BI233" s="83">
        <f>IF($U$233="nulová",$N$233,0)</f>
        <v>0</v>
      </c>
      <c r="BJ233" s="6" t="s">
        <v>21</v>
      </c>
      <c r="BK233" s="83">
        <f>ROUND($L$233*$K$233,2)</f>
        <v>0</v>
      </c>
      <c r="BL233" s="6" t="s">
        <v>161</v>
      </c>
    </row>
    <row r="234" spans="2:64" s="6" customFormat="1" ht="15.75" customHeight="1" x14ac:dyDescent="0.3">
      <c r="B234" s="126"/>
      <c r="E234" s="127"/>
      <c r="F234" s="217" t="s">
        <v>282</v>
      </c>
      <c r="G234" s="218"/>
      <c r="H234" s="218"/>
      <c r="I234" s="218"/>
      <c r="K234" s="128">
        <v>43.46</v>
      </c>
      <c r="R234" s="129"/>
      <c r="T234" s="130"/>
      <c r="AA234" s="131"/>
      <c r="AT234" s="127" t="s">
        <v>163</v>
      </c>
      <c r="AU234" s="127" t="s">
        <v>102</v>
      </c>
      <c r="AV234" s="127" t="s">
        <v>102</v>
      </c>
      <c r="AW234" s="127" t="s">
        <v>111</v>
      </c>
      <c r="AX234" s="127" t="s">
        <v>82</v>
      </c>
      <c r="AY234" s="127" t="s">
        <v>156</v>
      </c>
    </row>
    <row r="235" spans="2:64" s="6" customFormat="1" ht="39" customHeight="1" x14ac:dyDescent="0.3">
      <c r="B235" s="126"/>
      <c r="E235" s="127"/>
      <c r="F235" s="217" t="s">
        <v>283</v>
      </c>
      <c r="G235" s="218"/>
      <c r="H235" s="218"/>
      <c r="I235" s="218"/>
      <c r="K235" s="128">
        <v>35.725000000000001</v>
      </c>
      <c r="R235" s="129"/>
      <c r="T235" s="130"/>
      <c r="AA235" s="131"/>
      <c r="AT235" s="127" t="s">
        <v>163</v>
      </c>
      <c r="AU235" s="127" t="s">
        <v>102</v>
      </c>
      <c r="AV235" s="127" t="s">
        <v>102</v>
      </c>
      <c r="AW235" s="127" t="s">
        <v>111</v>
      </c>
      <c r="AX235" s="127" t="s">
        <v>82</v>
      </c>
      <c r="AY235" s="127" t="s">
        <v>156</v>
      </c>
    </row>
    <row r="236" spans="2:64" s="6" customFormat="1" ht="27" customHeight="1" x14ac:dyDescent="0.3">
      <c r="B236" s="126"/>
      <c r="E236" s="127"/>
      <c r="F236" s="217" t="s">
        <v>284</v>
      </c>
      <c r="G236" s="218"/>
      <c r="H236" s="218"/>
      <c r="I236" s="218"/>
      <c r="K236" s="128">
        <v>17.059999999999999</v>
      </c>
      <c r="R236" s="129"/>
      <c r="T236" s="130"/>
      <c r="AA236" s="131"/>
      <c r="AT236" s="127" t="s">
        <v>163</v>
      </c>
      <c r="AU236" s="127" t="s">
        <v>102</v>
      </c>
      <c r="AV236" s="127" t="s">
        <v>102</v>
      </c>
      <c r="AW236" s="127" t="s">
        <v>111</v>
      </c>
      <c r="AX236" s="127" t="s">
        <v>82</v>
      </c>
      <c r="AY236" s="127" t="s">
        <v>156</v>
      </c>
    </row>
    <row r="237" spans="2:64" s="6" customFormat="1" ht="39" customHeight="1" x14ac:dyDescent="0.3">
      <c r="B237" s="126"/>
      <c r="E237" s="127"/>
      <c r="F237" s="217" t="s">
        <v>258</v>
      </c>
      <c r="G237" s="218"/>
      <c r="H237" s="218"/>
      <c r="I237" s="218"/>
      <c r="K237" s="128">
        <v>40.81</v>
      </c>
      <c r="R237" s="129"/>
      <c r="T237" s="130"/>
      <c r="AA237" s="131"/>
      <c r="AT237" s="127" t="s">
        <v>163</v>
      </c>
      <c r="AU237" s="127" t="s">
        <v>102</v>
      </c>
      <c r="AV237" s="127" t="s">
        <v>102</v>
      </c>
      <c r="AW237" s="127" t="s">
        <v>111</v>
      </c>
      <c r="AX237" s="127" t="s">
        <v>82</v>
      </c>
      <c r="AY237" s="127" t="s">
        <v>156</v>
      </c>
    </row>
    <row r="238" spans="2:64" s="6" customFormat="1" ht="27" customHeight="1" x14ac:dyDescent="0.3">
      <c r="B238" s="126"/>
      <c r="E238" s="127"/>
      <c r="F238" s="217" t="s">
        <v>285</v>
      </c>
      <c r="G238" s="218"/>
      <c r="H238" s="218"/>
      <c r="I238" s="218"/>
      <c r="K238" s="128">
        <v>37.25</v>
      </c>
      <c r="R238" s="129"/>
      <c r="T238" s="130"/>
      <c r="AA238" s="131"/>
      <c r="AT238" s="127" t="s">
        <v>163</v>
      </c>
      <c r="AU238" s="127" t="s">
        <v>102</v>
      </c>
      <c r="AV238" s="127" t="s">
        <v>102</v>
      </c>
      <c r="AW238" s="127" t="s">
        <v>111</v>
      </c>
      <c r="AX238" s="127" t="s">
        <v>82</v>
      </c>
      <c r="AY238" s="127" t="s">
        <v>156</v>
      </c>
    </row>
    <row r="239" spans="2:64" s="6" customFormat="1" ht="15.75" customHeight="1" x14ac:dyDescent="0.3">
      <c r="B239" s="132"/>
      <c r="E239" s="133"/>
      <c r="F239" s="219" t="s">
        <v>211</v>
      </c>
      <c r="G239" s="220"/>
      <c r="H239" s="220"/>
      <c r="I239" s="220"/>
      <c r="K239" s="134">
        <v>174.30500000000001</v>
      </c>
      <c r="R239" s="135"/>
      <c r="T239" s="136"/>
      <c r="AA239" s="137"/>
      <c r="AT239" s="133" t="s">
        <v>163</v>
      </c>
      <c r="AU239" s="133" t="s">
        <v>102</v>
      </c>
      <c r="AV239" s="133" t="s">
        <v>161</v>
      </c>
      <c r="AW239" s="133" t="s">
        <v>111</v>
      </c>
      <c r="AX239" s="133" t="s">
        <v>21</v>
      </c>
      <c r="AY239" s="133" t="s">
        <v>156</v>
      </c>
    </row>
    <row r="240" spans="2:64" s="6" customFormat="1" ht="51" customHeight="1" x14ac:dyDescent="0.3">
      <c r="B240" s="22"/>
      <c r="C240" s="138" t="s">
        <v>286</v>
      </c>
      <c r="D240" s="138" t="s">
        <v>225</v>
      </c>
      <c r="E240" s="139" t="s">
        <v>287</v>
      </c>
      <c r="F240" s="223" t="s">
        <v>288</v>
      </c>
      <c r="G240" s="224"/>
      <c r="H240" s="224"/>
      <c r="I240" s="224"/>
      <c r="J240" s="140" t="s">
        <v>215</v>
      </c>
      <c r="K240" s="141">
        <v>83.144000000000005</v>
      </c>
      <c r="L240" s="225">
        <v>0</v>
      </c>
      <c r="M240" s="224"/>
      <c r="N240" s="226">
        <f>ROUND($L$240*$K$240,2)</f>
        <v>0</v>
      </c>
      <c r="O240" s="212"/>
      <c r="P240" s="212"/>
      <c r="Q240" s="212"/>
      <c r="R240" s="23"/>
      <c r="T240" s="118"/>
      <c r="U240" s="29" t="s">
        <v>47</v>
      </c>
      <c r="V240" s="119">
        <v>0</v>
      </c>
      <c r="W240" s="119">
        <f>$V$240*$K$240</f>
        <v>0</v>
      </c>
      <c r="X240" s="119">
        <v>3.0000000000000001E-5</v>
      </c>
      <c r="Y240" s="119">
        <f>$X$240*$K$240</f>
        <v>2.4943200000000004E-3</v>
      </c>
      <c r="Z240" s="119">
        <v>0</v>
      </c>
      <c r="AA240" s="120">
        <f>$Z$240*$K$240</f>
        <v>0</v>
      </c>
      <c r="AR240" s="6" t="s">
        <v>183</v>
      </c>
      <c r="AT240" s="6" t="s">
        <v>225</v>
      </c>
      <c r="AU240" s="6" t="s">
        <v>102</v>
      </c>
      <c r="AY240" s="6" t="s">
        <v>156</v>
      </c>
      <c r="BE240" s="83">
        <f>IF($U$240="základní",$N$240,0)</f>
        <v>0</v>
      </c>
      <c r="BF240" s="83">
        <f>IF($U$240="snížená",$N$240,0)</f>
        <v>0</v>
      </c>
      <c r="BG240" s="83">
        <f>IF($U$240="zákl. přenesená",$N$240,0)</f>
        <v>0</v>
      </c>
      <c r="BH240" s="83">
        <f>IF($U$240="sníž. přenesená",$N$240,0)</f>
        <v>0</v>
      </c>
      <c r="BI240" s="83">
        <f>IF($U$240="nulová",$N$240,0)</f>
        <v>0</v>
      </c>
      <c r="BJ240" s="6" t="s">
        <v>21</v>
      </c>
      <c r="BK240" s="83">
        <f>ROUND($L$240*$K$240,2)</f>
        <v>0</v>
      </c>
      <c r="BL240" s="6" t="s">
        <v>161</v>
      </c>
    </row>
    <row r="241" spans="2:64" s="6" customFormat="1" ht="15.75" customHeight="1" x14ac:dyDescent="0.3">
      <c r="B241" s="126"/>
      <c r="E241" s="127"/>
      <c r="F241" s="217" t="s">
        <v>282</v>
      </c>
      <c r="G241" s="218"/>
      <c r="H241" s="218"/>
      <c r="I241" s="218"/>
      <c r="K241" s="128">
        <v>43.46</v>
      </c>
      <c r="R241" s="129"/>
      <c r="T241" s="130"/>
      <c r="AA241" s="131"/>
      <c r="AT241" s="127" t="s">
        <v>163</v>
      </c>
      <c r="AU241" s="127" t="s">
        <v>102</v>
      </c>
      <c r="AV241" s="127" t="s">
        <v>102</v>
      </c>
      <c r="AW241" s="127" t="s">
        <v>111</v>
      </c>
      <c r="AX241" s="127" t="s">
        <v>82</v>
      </c>
      <c r="AY241" s="127" t="s">
        <v>156</v>
      </c>
    </row>
    <row r="242" spans="2:64" s="6" customFormat="1" ht="39" customHeight="1" x14ac:dyDescent="0.3">
      <c r="B242" s="126"/>
      <c r="E242" s="127"/>
      <c r="F242" s="217" t="s">
        <v>283</v>
      </c>
      <c r="G242" s="218"/>
      <c r="H242" s="218"/>
      <c r="I242" s="218"/>
      <c r="K242" s="128">
        <v>35.725000000000001</v>
      </c>
      <c r="R242" s="129"/>
      <c r="T242" s="130"/>
      <c r="AA242" s="131"/>
      <c r="AT242" s="127" t="s">
        <v>163</v>
      </c>
      <c r="AU242" s="127" t="s">
        <v>102</v>
      </c>
      <c r="AV242" s="127" t="s">
        <v>102</v>
      </c>
      <c r="AW242" s="127" t="s">
        <v>111</v>
      </c>
      <c r="AX242" s="127" t="s">
        <v>82</v>
      </c>
      <c r="AY242" s="127" t="s">
        <v>156</v>
      </c>
    </row>
    <row r="243" spans="2:64" s="6" customFormat="1" ht="15.75" customHeight="1" x14ac:dyDescent="0.3">
      <c r="B243" s="132"/>
      <c r="E243" s="133"/>
      <c r="F243" s="219" t="s">
        <v>211</v>
      </c>
      <c r="G243" s="220"/>
      <c r="H243" s="220"/>
      <c r="I243" s="220"/>
      <c r="K243" s="134">
        <v>79.185000000000002</v>
      </c>
      <c r="R243" s="135"/>
      <c r="T243" s="136"/>
      <c r="AA243" s="137"/>
      <c r="AT243" s="133" t="s">
        <v>163</v>
      </c>
      <c r="AU243" s="133" t="s">
        <v>102</v>
      </c>
      <c r="AV243" s="133" t="s">
        <v>161</v>
      </c>
      <c r="AW243" s="133" t="s">
        <v>111</v>
      </c>
      <c r="AX243" s="133" t="s">
        <v>21</v>
      </c>
      <c r="AY243" s="133" t="s">
        <v>156</v>
      </c>
    </row>
    <row r="244" spans="2:64" s="6" customFormat="1" ht="51" customHeight="1" x14ac:dyDescent="0.3">
      <c r="B244" s="22"/>
      <c r="C244" s="138" t="s">
        <v>289</v>
      </c>
      <c r="D244" s="138" t="s">
        <v>225</v>
      </c>
      <c r="E244" s="139" t="s">
        <v>290</v>
      </c>
      <c r="F244" s="223" t="s">
        <v>291</v>
      </c>
      <c r="G244" s="224"/>
      <c r="H244" s="224"/>
      <c r="I244" s="224"/>
      <c r="J244" s="140" t="s">
        <v>215</v>
      </c>
      <c r="K244" s="141">
        <v>42.850999999999999</v>
      </c>
      <c r="L244" s="225">
        <v>0</v>
      </c>
      <c r="M244" s="224"/>
      <c r="N244" s="226">
        <f>ROUND($L$244*$K$244,2)</f>
        <v>0</v>
      </c>
      <c r="O244" s="212"/>
      <c r="P244" s="212"/>
      <c r="Q244" s="212"/>
      <c r="R244" s="23"/>
      <c r="T244" s="118"/>
      <c r="U244" s="29" t="s">
        <v>47</v>
      </c>
      <c r="V244" s="119">
        <v>0</v>
      </c>
      <c r="W244" s="119">
        <f>$V$244*$K$244</f>
        <v>0</v>
      </c>
      <c r="X244" s="119">
        <v>3.0000000000000001E-5</v>
      </c>
      <c r="Y244" s="119">
        <f>$X$244*$K$244</f>
        <v>1.28553E-3</v>
      </c>
      <c r="Z244" s="119">
        <v>0</v>
      </c>
      <c r="AA244" s="120">
        <f>$Z$244*$K$244</f>
        <v>0</v>
      </c>
      <c r="AR244" s="6" t="s">
        <v>183</v>
      </c>
      <c r="AT244" s="6" t="s">
        <v>225</v>
      </c>
      <c r="AU244" s="6" t="s">
        <v>102</v>
      </c>
      <c r="AY244" s="6" t="s">
        <v>156</v>
      </c>
      <c r="BE244" s="83">
        <f>IF($U$244="základní",$N$244,0)</f>
        <v>0</v>
      </c>
      <c r="BF244" s="83">
        <f>IF($U$244="snížená",$N$244,0)</f>
        <v>0</v>
      </c>
      <c r="BG244" s="83">
        <f>IF($U$244="zákl. přenesená",$N$244,0)</f>
        <v>0</v>
      </c>
      <c r="BH244" s="83">
        <f>IF($U$244="sníž. přenesená",$N$244,0)</f>
        <v>0</v>
      </c>
      <c r="BI244" s="83">
        <f>IF($U$244="nulová",$N$244,0)</f>
        <v>0</v>
      </c>
      <c r="BJ244" s="6" t="s">
        <v>21</v>
      </c>
      <c r="BK244" s="83">
        <f>ROUND($L$244*$K$244,2)</f>
        <v>0</v>
      </c>
      <c r="BL244" s="6" t="s">
        <v>161</v>
      </c>
    </row>
    <row r="245" spans="2:64" s="6" customFormat="1" ht="18.75" customHeight="1" x14ac:dyDescent="0.3">
      <c r="B245" s="22"/>
      <c r="F245" s="210" t="s">
        <v>292</v>
      </c>
      <c r="G245" s="172"/>
      <c r="H245" s="172"/>
      <c r="I245" s="172"/>
      <c r="R245" s="23"/>
      <c r="T245" s="57"/>
      <c r="AA245" s="58"/>
      <c r="AT245" s="6" t="s">
        <v>293</v>
      </c>
      <c r="AU245" s="6" t="s">
        <v>102</v>
      </c>
    </row>
    <row r="246" spans="2:64" s="6" customFormat="1" ht="39" customHeight="1" x14ac:dyDescent="0.3">
      <c r="B246" s="126"/>
      <c r="E246" s="127"/>
      <c r="F246" s="217" t="s">
        <v>258</v>
      </c>
      <c r="G246" s="218"/>
      <c r="H246" s="218"/>
      <c r="I246" s="218"/>
      <c r="K246" s="128">
        <v>40.81</v>
      </c>
      <c r="R246" s="129"/>
      <c r="T246" s="130"/>
      <c r="AA246" s="131"/>
      <c r="AT246" s="127" t="s">
        <v>163</v>
      </c>
      <c r="AU246" s="127" t="s">
        <v>102</v>
      </c>
      <c r="AV246" s="127" t="s">
        <v>102</v>
      </c>
      <c r="AW246" s="127" t="s">
        <v>111</v>
      </c>
      <c r="AX246" s="127" t="s">
        <v>82</v>
      </c>
      <c r="AY246" s="127" t="s">
        <v>156</v>
      </c>
    </row>
    <row r="247" spans="2:64" s="6" customFormat="1" ht="15.75" customHeight="1" x14ac:dyDescent="0.3">
      <c r="B247" s="132"/>
      <c r="E247" s="133"/>
      <c r="F247" s="219" t="s">
        <v>211</v>
      </c>
      <c r="G247" s="220"/>
      <c r="H247" s="220"/>
      <c r="I247" s="220"/>
      <c r="K247" s="134">
        <v>40.81</v>
      </c>
      <c r="R247" s="135"/>
      <c r="T247" s="136"/>
      <c r="AA247" s="137"/>
      <c r="AT247" s="133" t="s">
        <v>163</v>
      </c>
      <c r="AU247" s="133" t="s">
        <v>102</v>
      </c>
      <c r="AV247" s="133" t="s">
        <v>161</v>
      </c>
      <c r="AW247" s="133" t="s">
        <v>111</v>
      </c>
      <c r="AX247" s="133" t="s">
        <v>21</v>
      </c>
      <c r="AY247" s="133" t="s">
        <v>156</v>
      </c>
    </row>
    <row r="248" spans="2:64" s="6" customFormat="1" ht="39" customHeight="1" x14ac:dyDescent="0.3">
      <c r="B248" s="22"/>
      <c r="C248" s="138" t="s">
        <v>294</v>
      </c>
      <c r="D248" s="138" t="s">
        <v>225</v>
      </c>
      <c r="E248" s="139" t="s">
        <v>295</v>
      </c>
      <c r="F248" s="223" t="s">
        <v>296</v>
      </c>
      <c r="G248" s="224"/>
      <c r="H248" s="224"/>
      <c r="I248" s="224"/>
      <c r="J248" s="140" t="s">
        <v>215</v>
      </c>
      <c r="K248" s="141">
        <v>39.113</v>
      </c>
      <c r="L248" s="225">
        <v>0</v>
      </c>
      <c r="M248" s="224"/>
      <c r="N248" s="226">
        <f>ROUND($L$248*$K$248,2)</f>
        <v>0</v>
      </c>
      <c r="O248" s="212"/>
      <c r="P248" s="212"/>
      <c r="Q248" s="212"/>
      <c r="R248" s="23"/>
      <c r="T248" s="118"/>
      <c r="U248" s="29" t="s">
        <v>47</v>
      </c>
      <c r="V248" s="119">
        <v>0</v>
      </c>
      <c r="W248" s="119">
        <f>$V$248*$K$248</f>
        <v>0</v>
      </c>
      <c r="X248" s="119">
        <v>4.0000000000000003E-5</v>
      </c>
      <c r="Y248" s="119">
        <f>$X$248*$K$248</f>
        <v>1.56452E-3</v>
      </c>
      <c r="Z248" s="119">
        <v>0</v>
      </c>
      <c r="AA248" s="120">
        <f>$Z$248*$K$248</f>
        <v>0</v>
      </c>
      <c r="AR248" s="6" t="s">
        <v>183</v>
      </c>
      <c r="AT248" s="6" t="s">
        <v>225</v>
      </c>
      <c r="AU248" s="6" t="s">
        <v>102</v>
      </c>
      <c r="AY248" s="6" t="s">
        <v>156</v>
      </c>
      <c r="BE248" s="83">
        <f>IF($U$248="základní",$N$248,0)</f>
        <v>0</v>
      </c>
      <c r="BF248" s="83">
        <f>IF($U$248="snížená",$N$248,0)</f>
        <v>0</v>
      </c>
      <c r="BG248" s="83">
        <f>IF($U$248="zákl. přenesená",$N$248,0)</f>
        <v>0</v>
      </c>
      <c r="BH248" s="83">
        <f>IF($U$248="sníž. přenesená",$N$248,0)</f>
        <v>0</v>
      </c>
      <c r="BI248" s="83">
        <f>IF($U$248="nulová",$N$248,0)</f>
        <v>0</v>
      </c>
      <c r="BJ248" s="6" t="s">
        <v>21</v>
      </c>
      <c r="BK248" s="83">
        <f>ROUND($L$248*$K$248,2)</f>
        <v>0</v>
      </c>
      <c r="BL248" s="6" t="s">
        <v>161</v>
      </c>
    </row>
    <row r="249" spans="2:64" s="6" customFormat="1" ht="27" customHeight="1" x14ac:dyDescent="0.3">
      <c r="B249" s="126"/>
      <c r="E249" s="127"/>
      <c r="F249" s="217" t="s">
        <v>285</v>
      </c>
      <c r="G249" s="218"/>
      <c r="H249" s="218"/>
      <c r="I249" s="218"/>
      <c r="K249" s="128">
        <v>37.25</v>
      </c>
      <c r="R249" s="129"/>
      <c r="T249" s="130"/>
      <c r="AA249" s="131"/>
      <c r="AT249" s="127" t="s">
        <v>163</v>
      </c>
      <c r="AU249" s="127" t="s">
        <v>102</v>
      </c>
      <c r="AV249" s="127" t="s">
        <v>102</v>
      </c>
      <c r="AW249" s="127" t="s">
        <v>111</v>
      </c>
      <c r="AX249" s="127" t="s">
        <v>21</v>
      </c>
      <c r="AY249" s="127" t="s">
        <v>156</v>
      </c>
    </row>
    <row r="250" spans="2:64" s="6" customFormat="1" ht="51" customHeight="1" x14ac:dyDescent="0.3">
      <c r="B250" s="22"/>
      <c r="C250" s="138" t="s">
        <v>297</v>
      </c>
      <c r="D250" s="138" t="s">
        <v>225</v>
      </c>
      <c r="E250" s="139" t="s">
        <v>298</v>
      </c>
      <c r="F250" s="223" t="s">
        <v>299</v>
      </c>
      <c r="G250" s="224"/>
      <c r="H250" s="224"/>
      <c r="I250" s="224"/>
      <c r="J250" s="140" t="s">
        <v>215</v>
      </c>
      <c r="K250" s="141">
        <v>17.913</v>
      </c>
      <c r="L250" s="225">
        <v>0</v>
      </c>
      <c r="M250" s="224"/>
      <c r="N250" s="226">
        <f>ROUND($L$250*$K$250,2)</f>
        <v>0</v>
      </c>
      <c r="O250" s="212"/>
      <c r="P250" s="212"/>
      <c r="Q250" s="212"/>
      <c r="R250" s="23"/>
      <c r="T250" s="118"/>
      <c r="U250" s="29" t="s">
        <v>47</v>
      </c>
      <c r="V250" s="119">
        <v>0</v>
      </c>
      <c r="W250" s="119">
        <f>$V$250*$K$250</f>
        <v>0</v>
      </c>
      <c r="X250" s="119">
        <v>4.0000000000000002E-4</v>
      </c>
      <c r="Y250" s="119">
        <f>$X$250*$K$250</f>
        <v>7.1652E-3</v>
      </c>
      <c r="Z250" s="119">
        <v>0</v>
      </c>
      <c r="AA250" s="120">
        <f>$Z$250*$K$250</f>
        <v>0</v>
      </c>
      <c r="AR250" s="6" t="s">
        <v>183</v>
      </c>
      <c r="AT250" s="6" t="s">
        <v>225</v>
      </c>
      <c r="AU250" s="6" t="s">
        <v>102</v>
      </c>
      <c r="AY250" s="6" t="s">
        <v>156</v>
      </c>
      <c r="BE250" s="83">
        <f>IF($U$250="základní",$N$250,0)</f>
        <v>0</v>
      </c>
      <c r="BF250" s="83">
        <f>IF($U$250="snížená",$N$250,0)</f>
        <v>0</v>
      </c>
      <c r="BG250" s="83">
        <f>IF($U$250="zákl. přenesená",$N$250,0)</f>
        <v>0</v>
      </c>
      <c r="BH250" s="83">
        <f>IF($U$250="sníž. přenesená",$N$250,0)</f>
        <v>0</v>
      </c>
      <c r="BI250" s="83">
        <f>IF($U$250="nulová",$N$250,0)</f>
        <v>0</v>
      </c>
      <c r="BJ250" s="6" t="s">
        <v>21</v>
      </c>
      <c r="BK250" s="83">
        <f>ROUND($L$250*$K$250,2)</f>
        <v>0</v>
      </c>
      <c r="BL250" s="6" t="s">
        <v>161</v>
      </c>
    </row>
    <row r="251" spans="2:64" s="6" customFormat="1" ht="27" customHeight="1" x14ac:dyDescent="0.3">
      <c r="B251" s="126"/>
      <c r="E251" s="127"/>
      <c r="F251" s="217" t="s">
        <v>284</v>
      </c>
      <c r="G251" s="218"/>
      <c r="H251" s="218"/>
      <c r="I251" s="218"/>
      <c r="K251" s="128">
        <v>17.059999999999999</v>
      </c>
      <c r="R251" s="129"/>
      <c r="T251" s="130"/>
      <c r="AA251" s="131"/>
      <c r="AT251" s="127" t="s">
        <v>163</v>
      </c>
      <c r="AU251" s="127" t="s">
        <v>102</v>
      </c>
      <c r="AV251" s="127" t="s">
        <v>102</v>
      </c>
      <c r="AW251" s="127" t="s">
        <v>111</v>
      </c>
      <c r="AX251" s="127" t="s">
        <v>21</v>
      </c>
      <c r="AY251" s="127" t="s">
        <v>156</v>
      </c>
    </row>
    <row r="252" spans="2:64" s="6" customFormat="1" ht="27" customHeight="1" x14ac:dyDescent="0.3">
      <c r="B252" s="22"/>
      <c r="C252" s="114" t="s">
        <v>300</v>
      </c>
      <c r="D252" s="114" t="s">
        <v>157</v>
      </c>
      <c r="E252" s="115" t="s">
        <v>301</v>
      </c>
      <c r="F252" s="211" t="s">
        <v>302</v>
      </c>
      <c r="G252" s="212"/>
      <c r="H252" s="212"/>
      <c r="I252" s="212"/>
      <c r="J252" s="116" t="s">
        <v>194</v>
      </c>
      <c r="K252" s="117">
        <v>25.55</v>
      </c>
      <c r="L252" s="213">
        <v>0</v>
      </c>
      <c r="M252" s="212"/>
      <c r="N252" s="214">
        <f>ROUND($L$252*$K$252,2)</f>
        <v>0</v>
      </c>
      <c r="O252" s="212"/>
      <c r="P252" s="212"/>
      <c r="Q252" s="212"/>
      <c r="R252" s="23"/>
      <c r="T252" s="118"/>
      <c r="U252" s="29" t="s">
        <v>47</v>
      </c>
      <c r="V252" s="119">
        <v>0.38</v>
      </c>
      <c r="W252" s="119">
        <f>$V$252*$K$252</f>
        <v>9.7089999999999996</v>
      </c>
      <c r="X252" s="119">
        <v>2.3099999999999999E-2</v>
      </c>
      <c r="Y252" s="119">
        <f>$X$252*$K$252</f>
        <v>0.59020499999999998</v>
      </c>
      <c r="Z252" s="119">
        <v>0</v>
      </c>
      <c r="AA252" s="120">
        <f>$Z$252*$K$252</f>
        <v>0</v>
      </c>
      <c r="AR252" s="6" t="s">
        <v>161</v>
      </c>
      <c r="AT252" s="6" t="s">
        <v>157</v>
      </c>
      <c r="AU252" s="6" t="s">
        <v>102</v>
      </c>
      <c r="AY252" s="6" t="s">
        <v>156</v>
      </c>
      <c r="BE252" s="83">
        <f>IF($U$252="základní",$N$252,0)</f>
        <v>0</v>
      </c>
      <c r="BF252" s="83">
        <f>IF($U$252="snížená",$N$252,0)</f>
        <v>0</v>
      </c>
      <c r="BG252" s="83">
        <f>IF($U$252="zákl. přenesená",$N$252,0)</f>
        <v>0</v>
      </c>
      <c r="BH252" s="83">
        <f>IF($U$252="sníž. přenesená",$N$252,0)</f>
        <v>0</v>
      </c>
      <c r="BI252" s="83">
        <f>IF($U$252="nulová",$N$252,0)</f>
        <v>0</v>
      </c>
      <c r="BJ252" s="6" t="s">
        <v>21</v>
      </c>
      <c r="BK252" s="83">
        <f>ROUND($L$252*$K$252,2)</f>
        <v>0</v>
      </c>
      <c r="BL252" s="6" t="s">
        <v>161</v>
      </c>
    </row>
    <row r="253" spans="2:64" s="6" customFormat="1" ht="15.75" customHeight="1" x14ac:dyDescent="0.3">
      <c r="B253" s="121"/>
      <c r="E253" s="122"/>
      <c r="F253" s="215" t="s">
        <v>232</v>
      </c>
      <c r="G253" s="216"/>
      <c r="H253" s="216"/>
      <c r="I253" s="216"/>
      <c r="K253" s="122"/>
      <c r="R253" s="123"/>
      <c r="T253" s="124"/>
      <c r="AA253" s="125"/>
      <c r="AT253" s="122" t="s">
        <v>163</v>
      </c>
      <c r="AU253" s="122" t="s">
        <v>102</v>
      </c>
      <c r="AV253" s="122" t="s">
        <v>21</v>
      </c>
      <c r="AW253" s="122" t="s">
        <v>111</v>
      </c>
      <c r="AX253" s="122" t="s">
        <v>82</v>
      </c>
      <c r="AY253" s="122" t="s">
        <v>156</v>
      </c>
    </row>
    <row r="254" spans="2:64" s="6" customFormat="1" ht="15.75" customHeight="1" x14ac:dyDescent="0.3">
      <c r="B254" s="126"/>
      <c r="E254" s="127"/>
      <c r="F254" s="217" t="s">
        <v>233</v>
      </c>
      <c r="G254" s="218"/>
      <c r="H254" s="218"/>
      <c r="I254" s="218"/>
      <c r="K254" s="128">
        <v>25.55</v>
      </c>
      <c r="R254" s="129"/>
      <c r="T254" s="130"/>
      <c r="AA254" s="131"/>
      <c r="AT254" s="127" t="s">
        <v>163</v>
      </c>
      <c r="AU254" s="127" t="s">
        <v>102</v>
      </c>
      <c r="AV254" s="127" t="s">
        <v>102</v>
      </c>
      <c r="AW254" s="127" t="s">
        <v>111</v>
      </c>
      <c r="AX254" s="127" t="s">
        <v>21</v>
      </c>
      <c r="AY254" s="127" t="s">
        <v>156</v>
      </c>
    </row>
    <row r="255" spans="2:64" s="6" customFormat="1" ht="27" customHeight="1" x14ac:dyDescent="0.3">
      <c r="B255" s="22"/>
      <c r="C255" s="114" t="s">
        <v>303</v>
      </c>
      <c r="D255" s="114" t="s">
        <v>157</v>
      </c>
      <c r="E255" s="115" t="s">
        <v>304</v>
      </c>
      <c r="F255" s="211" t="s">
        <v>305</v>
      </c>
      <c r="G255" s="212"/>
      <c r="H255" s="212"/>
      <c r="I255" s="212"/>
      <c r="J255" s="116" t="s">
        <v>194</v>
      </c>
      <c r="K255" s="117">
        <v>158.893</v>
      </c>
      <c r="L255" s="213">
        <v>0</v>
      </c>
      <c r="M255" s="212"/>
      <c r="N255" s="214">
        <f>ROUND($L$255*$K$255,2)</f>
        <v>0</v>
      </c>
      <c r="O255" s="212"/>
      <c r="P255" s="212"/>
      <c r="Q255" s="212"/>
      <c r="R255" s="23"/>
      <c r="T255" s="118"/>
      <c r="U255" s="29" t="s">
        <v>47</v>
      </c>
      <c r="V255" s="119">
        <v>5.8999999999999997E-2</v>
      </c>
      <c r="W255" s="119">
        <f>$V$255*$K$255</f>
        <v>9.3746869999999998</v>
      </c>
      <c r="X255" s="119">
        <v>3.82E-3</v>
      </c>
      <c r="Y255" s="119">
        <f>$X$255*$K$255</f>
        <v>0.60697126000000001</v>
      </c>
      <c r="Z255" s="119">
        <v>0</v>
      </c>
      <c r="AA255" s="120">
        <f>$Z$255*$K$255</f>
        <v>0</v>
      </c>
      <c r="AR255" s="6" t="s">
        <v>161</v>
      </c>
      <c r="AT255" s="6" t="s">
        <v>157</v>
      </c>
      <c r="AU255" s="6" t="s">
        <v>102</v>
      </c>
      <c r="AY255" s="6" t="s">
        <v>156</v>
      </c>
      <c r="BE255" s="83">
        <f>IF($U$255="základní",$N$255,0)</f>
        <v>0</v>
      </c>
      <c r="BF255" s="83">
        <f>IF($U$255="snížená",$N$255,0)</f>
        <v>0</v>
      </c>
      <c r="BG255" s="83">
        <f>IF($U$255="zákl. přenesená",$N$255,0)</f>
        <v>0</v>
      </c>
      <c r="BH255" s="83">
        <f>IF($U$255="sníž. přenesená",$N$255,0)</f>
        <v>0</v>
      </c>
      <c r="BI255" s="83">
        <f>IF($U$255="nulová",$N$255,0)</f>
        <v>0</v>
      </c>
      <c r="BJ255" s="6" t="s">
        <v>21</v>
      </c>
      <c r="BK255" s="83">
        <f>ROUND($L$255*$K$255,2)</f>
        <v>0</v>
      </c>
      <c r="BL255" s="6" t="s">
        <v>161</v>
      </c>
    </row>
    <row r="256" spans="2:64" s="6" customFormat="1" ht="15.75" customHeight="1" x14ac:dyDescent="0.3">
      <c r="B256" s="121"/>
      <c r="E256" s="122"/>
      <c r="F256" s="215" t="s">
        <v>306</v>
      </c>
      <c r="G256" s="216"/>
      <c r="H256" s="216"/>
      <c r="I256" s="216"/>
      <c r="K256" s="122"/>
      <c r="R256" s="123"/>
      <c r="T256" s="124"/>
      <c r="AA256" s="125"/>
      <c r="AT256" s="122" t="s">
        <v>163</v>
      </c>
      <c r="AU256" s="122" t="s">
        <v>102</v>
      </c>
      <c r="AV256" s="122" t="s">
        <v>21</v>
      </c>
      <c r="AW256" s="122" t="s">
        <v>111</v>
      </c>
      <c r="AX256" s="122" t="s">
        <v>82</v>
      </c>
      <c r="AY256" s="122" t="s">
        <v>156</v>
      </c>
    </row>
    <row r="257" spans="2:64" s="6" customFormat="1" ht="15.75" customHeight="1" x14ac:dyDescent="0.3">
      <c r="B257" s="126"/>
      <c r="E257" s="127"/>
      <c r="F257" s="217" t="s">
        <v>307</v>
      </c>
      <c r="G257" s="218"/>
      <c r="H257" s="218"/>
      <c r="I257" s="218"/>
      <c r="K257" s="128">
        <v>135.643</v>
      </c>
      <c r="R257" s="129"/>
      <c r="T257" s="130"/>
      <c r="AA257" s="131"/>
      <c r="AT257" s="127" t="s">
        <v>163</v>
      </c>
      <c r="AU257" s="127" t="s">
        <v>102</v>
      </c>
      <c r="AV257" s="127" t="s">
        <v>102</v>
      </c>
      <c r="AW257" s="127" t="s">
        <v>111</v>
      </c>
      <c r="AX257" s="127" t="s">
        <v>82</v>
      </c>
      <c r="AY257" s="127" t="s">
        <v>156</v>
      </c>
    </row>
    <row r="258" spans="2:64" s="6" customFormat="1" ht="15.75" customHeight="1" x14ac:dyDescent="0.3">
      <c r="B258" s="121"/>
      <c r="E258" s="122"/>
      <c r="F258" s="215" t="s">
        <v>308</v>
      </c>
      <c r="G258" s="216"/>
      <c r="H258" s="216"/>
      <c r="I258" s="216"/>
      <c r="K258" s="122"/>
      <c r="R258" s="123"/>
      <c r="T258" s="124"/>
      <c r="AA258" s="125"/>
      <c r="AT258" s="122" t="s">
        <v>163</v>
      </c>
      <c r="AU258" s="122" t="s">
        <v>102</v>
      </c>
      <c r="AV258" s="122" t="s">
        <v>21</v>
      </c>
      <c r="AW258" s="122" t="s">
        <v>111</v>
      </c>
      <c r="AX258" s="122" t="s">
        <v>82</v>
      </c>
      <c r="AY258" s="122" t="s">
        <v>156</v>
      </c>
    </row>
    <row r="259" spans="2:64" s="6" customFormat="1" ht="15.75" customHeight="1" x14ac:dyDescent="0.3">
      <c r="B259" s="126"/>
      <c r="E259" s="127"/>
      <c r="F259" s="217" t="s">
        <v>309</v>
      </c>
      <c r="G259" s="218"/>
      <c r="H259" s="218"/>
      <c r="I259" s="218"/>
      <c r="K259" s="128">
        <v>15.087999999999999</v>
      </c>
      <c r="R259" s="129"/>
      <c r="T259" s="130"/>
      <c r="AA259" s="131"/>
      <c r="AT259" s="127" t="s">
        <v>163</v>
      </c>
      <c r="AU259" s="127" t="s">
        <v>102</v>
      </c>
      <c r="AV259" s="127" t="s">
        <v>102</v>
      </c>
      <c r="AW259" s="127" t="s">
        <v>111</v>
      </c>
      <c r="AX259" s="127" t="s">
        <v>82</v>
      </c>
      <c r="AY259" s="127" t="s">
        <v>156</v>
      </c>
    </row>
    <row r="260" spans="2:64" s="6" customFormat="1" ht="15.75" customHeight="1" x14ac:dyDescent="0.3">
      <c r="B260" s="121"/>
      <c r="E260" s="122"/>
      <c r="F260" s="215" t="s">
        <v>310</v>
      </c>
      <c r="G260" s="216"/>
      <c r="H260" s="216"/>
      <c r="I260" s="216"/>
      <c r="K260" s="122"/>
      <c r="R260" s="123"/>
      <c r="T260" s="124"/>
      <c r="AA260" s="125"/>
      <c r="AT260" s="122" t="s">
        <v>163</v>
      </c>
      <c r="AU260" s="122" t="s">
        <v>102</v>
      </c>
      <c r="AV260" s="122" t="s">
        <v>21</v>
      </c>
      <c r="AW260" s="122" t="s">
        <v>111</v>
      </c>
      <c r="AX260" s="122" t="s">
        <v>82</v>
      </c>
      <c r="AY260" s="122" t="s">
        <v>156</v>
      </c>
    </row>
    <row r="261" spans="2:64" s="6" customFormat="1" ht="39" customHeight="1" x14ac:dyDescent="0.3">
      <c r="B261" s="126"/>
      <c r="E261" s="127"/>
      <c r="F261" s="217" t="s">
        <v>262</v>
      </c>
      <c r="G261" s="218"/>
      <c r="H261" s="218"/>
      <c r="I261" s="218"/>
      <c r="K261" s="128">
        <v>8.1620000000000008</v>
      </c>
      <c r="R261" s="129"/>
      <c r="T261" s="130"/>
      <c r="AA261" s="131"/>
      <c r="AT261" s="127" t="s">
        <v>163</v>
      </c>
      <c r="AU261" s="127" t="s">
        <v>102</v>
      </c>
      <c r="AV261" s="127" t="s">
        <v>102</v>
      </c>
      <c r="AW261" s="127" t="s">
        <v>111</v>
      </c>
      <c r="AX261" s="127" t="s">
        <v>82</v>
      </c>
      <c r="AY261" s="127" t="s">
        <v>156</v>
      </c>
    </row>
    <row r="262" spans="2:64" s="6" customFormat="1" ht="15.75" customHeight="1" x14ac:dyDescent="0.3">
      <c r="B262" s="132"/>
      <c r="E262" s="133"/>
      <c r="F262" s="219" t="s">
        <v>211</v>
      </c>
      <c r="G262" s="220"/>
      <c r="H262" s="220"/>
      <c r="I262" s="220"/>
      <c r="K262" s="134">
        <v>158.893</v>
      </c>
      <c r="R262" s="135"/>
      <c r="T262" s="136"/>
      <c r="AA262" s="137"/>
      <c r="AT262" s="133" t="s">
        <v>163</v>
      </c>
      <c r="AU262" s="133" t="s">
        <v>102</v>
      </c>
      <c r="AV262" s="133" t="s">
        <v>161</v>
      </c>
      <c r="AW262" s="133" t="s">
        <v>111</v>
      </c>
      <c r="AX262" s="133" t="s">
        <v>21</v>
      </c>
      <c r="AY262" s="133" t="s">
        <v>156</v>
      </c>
    </row>
    <row r="263" spans="2:64" s="6" customFormat="1" ht="39" customHeight="1" x14ac:dyDescent="0.3">
      <c r="B263" s="22"/>
      <c r="C263" s="114" t="s">
        <v>311</v>
      </c>
      <c r="D263" s="114" t="s">
        <v>157</v>
      </c>
      <c r="E263" s="115" t="s">
        <v>312</v>
      </c>
      <c r="F263" s="211" t="s">
        <v>313</v>
      </c>
      <c r="G263" s="212"/>
      <c r="H263" s="212"/>
      <c r="I263" s="212"/>
      <c r="J263" s="116" t="s">
        <v>194</v>
      </c>
      <c r="K263" s="117">
        <v>21.035</v>
      </c>
      <c r="L263" s="213">
        <v>0</v>
      </c>
      <c r="M263" s="212"/>
      <c r="N263" s="214">
        <f>ROUND($L$263*$K$263,2)</f>
        <v>0</v>
      </c>
      <c r="O263" s="212"/>
      <c r="P263" s="212"/>
      <c r="Q263" s="212"/>
      <c r="R263" s="23"/>
      <c r="T263" s="118"/>
      <c r="U263" s="29" t="s">
        <v>47</v>
      </c>
      <c r="V263" s="119">
        <v>0.29399999999999998</v>
      </c>
      <c r="W263" s="119">
        <f>$V$263*$K$263</f>
        <v>6.1842899999999998</v>
      </c>
      <c r="X263" s="119">
        <v>6.28E-3</v>
      </c>
      <c r="Y263" s="119">
        <f>$X$263*$K$263</f>
        <v>0.13209979999999999</v>
      </c>
      <c r="Z263" s="119">
        <v>0</v>
      </c>
      <c r="AA263" s="120">
        <f>$Z$263*$K$263</f>
        <v>0</v>
      </c>
      <c r="AR263" s="6" t="s">
        <v>161</v>
      </c>
      <c r="AT263" s="6" t="s">
        <v>157</v>
      </c>
      <c r="AU263" s="6" t="s">
        <v>102</v>
      </c>
      <c r="AY263" s="6" t="s">
        <v>156</v>
      </c>
      <c r="BE263" s="83">
        <f>IF($U$263="základní",$N$263,0)</f>
        <v>0</v>
      </c>
      <c r="BF263" s="83">
        <f>IF($U$263="snížená",$N$263,0)</f>
        <v>0</v>
      </c>
      <c r="BG263" s="83">
        <f>IF($U$263="zákl. přenesená",$N$263,0)</f>
        <v>0</v>
      </c>
      <c r="BH263" s="83">
        <f>IF($U$263="sníž. přenesená",$N$263,0)</f>
        <v>0</v>
      </c>
      <c r="BI263" s="83">
        <f>IF($U$263="nulová",$N$263,0)</f>
        <v>0</v>
      </c>
      <c r="BJ263" s="6" t="s">
        <v>21</v>
      </c>
      <c r="BK263" s="83">
        <f>ROUND($L$263*$K$263,2)</f>
        <v>0</v>
      </c>
      <c r="BL263" s="6" t="s">
        <v>161</v>
      </c>
    </row>
    <row r="264" spans="2:64" s="6" customFormat="1" ht="15.75" customHeight="1" x14ac:dyDescent="0.3">
      <c r="B264" s="121"/>
      <c r="E264" s="122"/>
      <c r="F264" s="215" t="s">
        <v>314</v>
      </c>
      <c r="G264" s="216"/>
      <c r="H264" s="216"/>
      <c r="I264" s="216"/>
      <c r="K264" s="122"/>
      <c r="R264" s="123"/>
      <c r="T264" s="124"/>
      <c r="AA264" s="125"/>
      <c r="AT264" s="122" t="s">
        <v>163</v>
      </c>
      <c r="AU264" s="122" t="s">
        <v>102</v>
      </c>
      <c r="AV264" s="122" t="s">
        <v>21</v>
      </c>
      <c r="AW264" s="122" t="s">
        <v>111</v>
      </c>
      <c r="AX264" s="122" t="s">
        <v>82</v>
      </c>
      <c r="AY264" s="122" t="s">
        <v>156</v>
      </c>
    </row>
    <row r="265" spans="2:64" s="6" customFormat="1" ht="15.75" customHeight="1" x14ac:dyDescent="0.3">
      <c r="B265" s="126"/>
      <c r="E265" s="127"/>
      <c r="F265" s="217" t="s">
        <v>315</v>
      </c>
      <c r="G265" s="218"/>
      <c r="H265" s="218"/>
      <c r="I265" s="218"/>
      <c r="K265" s="128">
        <v>21.035</v>
      </c>
      <c r="R265" s="129"/>
      <c r="T265" s="130"/>
      <c r="AA265" s="131"/>
      <c r="AT265" s="127" t="s">
        <v>163</v>
      </c>
      <c r="AU265" s="127" t="s">
        <v>102</v>
      </c>
      <c r="AV265" s="127" t="s">
        <v>102</v>
      </c>
      <c r="AW265" s="127" t="s">
        <v>111</v>
      </c>
      <c r="AX265" s="127" t="s">
        <v>21</v>
      </c>
      <c r="AY265" s="127" t="s">
        <v>156</v>
      </c>
    </row>
    <row r="266" spans="2:64" s="6" customFormat="1" ht="27" customHeight="1" x14ac:dyDescent="0.3">
      <c r="B266" s="22"/>
      <c r="C266" s="114" t="s">
        <v>316</v>
      </c>
      <c r="D266" s="114" t="s">
        <v>157</v>
      </c>
      <c r="E266" s="115" t="s">
        <v>317</v>
      </c>
      <c r="F266" s="211" t="s">
        <v>318</v>
      </c>
      <c r="G266" s="212"/>
      <c r="H266" s="212"/>
      <c r="I266" s="212"/>
      <c r="J266" s="116" t="s">
        <v>194</v>
      </c>
      <c r="K266" s="117">
        <v>166.18299999999999</v>
      </c>
      <c r="L266" s="213">
        <v>0</v>
      </c>
      <c r="M266" s="212"/>
      <c r="N266" s="214">
        <f>ROUND($L$266*$K$266,2)</f>
        <v>0</v>
      </c>
      <c r="O266" s="212"/>
      <c r="P266" s="212"/>
      <c r="Q266" s="212"/>
      <c r="R266" s="23"/>
      <c r="T266" s="118"/>
      <c r="U266" s="29" t="s">
        <v>47</v>
      </c>
      <c r="V266" s="119">
        <v>0.245</v>
      </c>
      <c r="W266" s="119">
        <f>$V$266*$K$266</f>
        <v>40.714835000000001</v>
      </c>
      <c r="X266" s="119">
        <v>3.48E-3</v>
      </c>
      <c r="Y266" s="119">
        <f>$X$266*$K$266</f>
        <v>0.57831683999999994</v>
      </c>
      <c r="Z266" s="119">
        <v>0</v>
      </c>
      <c r="AA266" s="120">
        <f>$Z$266*$K$266</f>
        <v>0</v>
      </c>
      <c r="AR266" s="6" t="s">
        <v>161</v>
      </c>
      <c r="AT266" s="6" t="s">
        <v>157</v>
      </c>
      <c r="AU266" s="6" t="s">
        <v>102</v>
      </c>
      <c r="AY266" s="6" t="s">
        <v>156</v>
      </c>
      <c r="BE266" s="83">
        <f>IF($U$266="základní",$N$266,0)</f>
        <v>0</v>
      </c>
      <c r="BF266" s="83">
        <f>IF($U$266="snížená",$N$266,0)</f>
        <v>0</v>
      </c>
      <c r="BG266" s="83">
        <f>IF($U$266="zákl. přenesená",$N$266,0)</f>
        <v>0</v>
      </c>
      <c r="BH266" s="83">
        <f>IF($U$266="sníž. přenesená",$N$266,0)</f>
        <v>0</v>
      </c>
      <c r="BI266" s="83">
        <f>IF($U$266="nulová",$N$266,0)</f>
        <v>0</v>
      </c>
      <c r="BJ266" s="6" t="s">
        <v>21</v>
      </c>
      <c r="BK266" s="83">
        <f>ROUND($L$266*$K$266,2)</f>
        <v>0</v>
      </c>
      <c r="BL266" s="6" t="s">
        <v>161</v>
      </c>
    </row>
    <row r="267" spans="2:64" s="6" customFormat="1" ht="15.75" customHeight="1" x14ac:dyDescent="0.3">
      <c r="B267" s="121"/>
      <c r="E267" s="122"/>
      <c r="F267" s="215" t="s">
        <v>319</v>
      </c>
      <c r="G267" s="216"/>
      <c r="H267" s="216"/>
      <c r="I267" s="216"/>
      <c r="K267" s="122"/>
      <c r="R267" s="123"/>
      <c r="T267" s="124"/>
      <c r="AA267" s="125"/>
      <c r="AT267" s="122" t="s">
        <v>163</v>
      </c>
      <c r="AU267" s="122" t="s">
        <v>102</v>
      </c>
      <c r="AV267" s="122" t="s">
        <v>21</v>
      </c>
      <c r="AW267" s="122" t="s">
        <v>111</v>
      </c>
      <c r="AX267" s="122" t="s">
        <v>82</v>
      </c>
      <c r="AY267" s="122" t="s">
        <v>156</v>
      </c>
    </row>
    <row r="268" spans="2:64" s="6" customFormat="1" ht="15.75" customHeight="1" x14ac:dyDescent="0.3">
      <c r="B268" s="126"/>
      <c r="E268" s="127"/>
      <c r="F268" s="217" t="s">
        <v>307</v>
      </c>
      <c r="G268" s="218"/>
      <c r="H268" s="218"/>
      <c r="I268" s="218"/>
      <c r="K268" s="128">
        <v>135.643</v>
      </c>
      <c r="R268" s="129"/>
      <c r="T268" s="130"/>
      <c r="AA268" s="131"/>
      <c r="AT268" s="127" t="s">
        <v>163</v>
      </c>
      <c r="AU268" s="127" t="s">
        <v>102</v>
      </c>
      <c r="AV268" s="127" t="s">
        <v>102</v>
      </c>
      <c r="AW268" s="127" t="s">
        <v>111</v>
      </c>
      <c r="AX268" s="127" t="s">
        <v>82</v>
      </c>
      <c r="AY268" s="127" t="s">
        <v>156</v>
      </c>
    </row>
    <row r="269" spans="2:64" s="6" customFormat="1" ht="15.75" customHeight="1" x14ac:dyDescent="0.3">
      <c r="B269" s="121"/>
      <c r="E269" s="122"/>
      <c r="F269" s="215" t="s">
        <v>320</v>
      </c>
      <c r="G269" s="216"/>
      <c r="H269" s="216"/>
      <c r="I269" s="216"/>
      <c r="K269" s="122"/>
      <c r="R269" s="123"/>
      <c r="T269" s="124"/>
      <c r="AA269" s="125"/>
      <c r="AT269" s="122" t="s">
        <v>163</v>
      </c>
      <c r="AU269" s="122" t="s">
        <v>102</v>
      </c>
      <c r="AV269" s="122" t="s">
        <v>21</v>
      </c>
      <c r="AW269" s="122" t="s">
        <v>111</v>
      </c>
      <c r="AX269" s="122" t="s">
        <v>82</v>
      </c>
      <c r="AY269" s="122" t="s">
        <v>156</v>
      </c>
    </row>
    <row r="270" spans="2:64" s="6" customFormat="1" ht="15.75" customHeight="1" x14ac:dyDescent="0.3">
      <c r="B270" s="126"/>
      <c r="E270" s="127"/>
      <c r="F270" s="217" t="s">
        <v>309</v>
      </c>
      <c r="G270" s="218"/>
      <c r="H270" s="218"/>
      <c r="I270" s="218"/>
      <c r="K270" s="128">
        <v>15.087999999999999</v>
      </c>
      <c r="R270" s="129"/>
      <c r="T270" s="130"/>
      <c r="AA270" s="131"/>
      <c r="AT270" s="127" t="s">
        <v>163</v>
      </c>
      <c r="AU270" s="127" t="s">
        <v>102</v>
      </c>
      <c r="AV270" s="127" t="s">
        <v>102</v>
      </c>
      <c r="AW270" s="127" t="s">
        <v>111</v>
      </c>
      <c r="AX270" s="127" t="s">
        <v>82</v>
      </c>
      <c r="AY270" s="127" t="s">
        <v>156</v>
      </c>
    </row>
    <row r="271" spans="2:64" s="6" customFormat="1" ht="15.75" customHeight="1" x14ac:dyDescent="0.3">
      <c r="B271" s="121"/>
      <c r="E271" s="122"/>
      <c r="F271" s="215" t="s">
        <v>310</v>
      </c>
      <c r="G271" s="216"/>
      <c r="H271" s="216"/>
      <c r="I271" s="216"/>
      <c r="K271" s="122"/>
      <c r="R271" s="123"/>
      <c r="T271" s="124"/>
      <c r="AA271" s="125"/>
      <c r="AT271" s="122" t="s">
        <v>163</v>
      </c>
      <c r="AU271" s="122" t="s">
        <v>102</v>
      </c>
      <c r="AV271" s="122" t="s">
        <v>21</v>
      </c>
      <c r="AW271" s="122" t="s">
        <v>111</v>
      </c>
      <c r="AX271" s="122" t="s">
        <v>82</v>
      </c>
      <c r="AY271" s="122" t="s">
        <v>156</v>
      </c>
    </row>
    <row r="272" spans="2:64" s="6" customFormat="1" ht="39" customHeight="1" x14ac:dyDescent="0.3">
      <c r="B272" s="126"/>
      <c r="E272" s="127"/>
      <c r="F272" s="217" t="s">
        <v>262</v>
      </c>
      <c r="G272" s="218"/>
      <c r="H272" s="218"/>
      <c r="I272" s="218"/>
      <c r="K272" s="128">
        <v>8.1620000000000008</v>
      </c>
      <c r="R272" s="129"/>
      <c r="T272" s="130"/>
      <c r="AA272" s="131"/>
      <c r="AT272" s="127" t="s">
        <v>163</v>
      </c>
      <c r="AU272" s="127" t="s">
        <v>102</v>
      </c>
      <c r="AV272" s="127" t="s">
        <v>102</v>
      </c>
      <c r="AW272" s="127" t="s">
        <v>111</v>
      </c>
      <c r="AX272" s="127" t="s">
        <v>82</v>
      </c>
      <c r="AY272" s="127" t="s">
        <v>156</v>
      </c>
    </row>
    <row r="273" spans="2:64" s="6" customFormat="1" ht="15.75" customHeight="1" x14ac:dyDescent="0.3">
      <c r="B273" s="121"/>
      <c r="E273" s="122"/>
      <c r="F273" s="215" t="s">
        <v>321</v>
      </c>
      <c r="G273" s="216"/>
      <c r="H273" s="216"/>
      <c r="I273" s="216"/>
      <c r="K273" s="122"/>
      <c r="R273" s="123"/>
      <c r="T273" s="124"/>
      <c r="AA273" s="125"/>
      <c r="AT273" s="122" t="s">
        <v>163</v>
      </c>
      <c r="AU273" s="122" t="s">
        <v>102</v>
      </c>
      <c r="AV273" s="122" t="s">
        <v>21</v>
      </c>
      <c r="AW273" s="122" t="s">
        <v>111</v>
      </c>
      <c r="AX273" s="122" t="s">
        <v>82</v>
      </c>
      <c r="AY273" s="122" t="s">
        <v>156</v>
      </c>
    </row>
    <row r="274" spans="2:64" s="6" customFormat="1" ht="15.75" customHeight="1" x14ac:dyDescent="0.3">
      <c r="B274" s="126"/>
      <c r="E274" s="127"/>
      <c r="F274" s="217" t="s">
        <v>322</v>
      </c>
      <c r="G274" s="218"/>
      <c r="H274" s="218"/>
      <c r="I274" s="218"/>
      <c r="K274" s="128">
        <v>7.29</v>
      </c>
      <c r="R274" s="129"/>
      <c r="T274" s="130"/>
      <c r="AA274" s="131"/>
      <c r="AT274" s="127" t="s">
        <v>163</v>
      </c>
      <c r="AU274" s="127" t="s">
        <v>102</v>
      </c>
      <c r="AV274" s="127" t="s">
        <v>102</v>
      </c>
      <c r="AW274" s="127" t="s">
        <v>111</v>
      </c>
      <c r="AX274" s="127" t="s">
        <v>82</v>
      </c>
      <c r="AY274" s="127" t="s">
        <v>156</v>
      </c>
    </row>
    <row r="275" spans="2:64" s="6" customFormat="1" ht="15.75" customHeight="1" x14ac:dyDescent="0.3">
      <c r="B275" s="132"/>
      <c r="E275" s="133"/>
      <c r="F275" s="219" t="s">
        <v>211</v>
      </c>
      <c r="G275" s="220"/>
      <c r="H275" s="220"/>
      <c r="I275" s="220"/>
      <c r="K275" s="134">
        <v>166.18299999999999</v>
      </c>
      <c r="R275" s="135"/>
      <c r="T275" s="136"/>
      <c r="AA275" s="137"/>
      <c r="AT275" s="133" t="s">
        <v>163</v>
      </c>
      <c r="AU275" s="133" t="s">
        <v>102</v>
      </c>
      <c r="AV275" s="133" t="s">
        <v>161</v>
      </c>
      <c r="AW275" s="133" t="s">
        <v>111</v>
      </c>
      <c r="AX275" s="133" t="s">
        <v>21</v>
      </c>
      <c r="AY275" s="133" t="s">
        <v>156</v>
      </c>
    </row>
    <row r="276" spans="2:64" s="6" customFormat="1" ht="27" customHeight="1" x14ac:dyDescent="0.3">
      <c r="B276" s="22"/>
      <c r="C276" s="114" t="s">
        <v>323</v>
      </c>
      <c r="D276" s="114" t="s">
        <v>157</v>
      </c>
      <c r="E276" s="115" t="s">
        <v>324</v>
      </c>
      <c r="F276" s="211" t="s">
        <v>325</v>
      </c>
      <c r="G276" s="212"/>
      <c r="H276" s="212"/>
      <c r="I276" s="212"/>
      <c r="J276" s="116" t="s">
        <v>194</v>
      </c>
      <c r="K276" s="117">
        <v>22.46</v>
      </c>
      <c r="L276" s="213">
        <v>0</v>
      </c>
      <c r="M276" s="212"/>
      <c r="N276" s="214">
        <f>ROUND($L$276*$K$276,2)</f>
        <v>0</v>
      </c>
      <c r="O276" s="212"/>
      <c r="P276" s="212"/>
      <c r="Q276" s="212"/>
      <c r="R276" s="23"/>
      <c r="T276" s="118"/>
      <c r="U276" s="29" t="s">
        <v>47</v>
      </c>
      <c r="V276" s="119">
        <v>0.06</v>
      </c>
      <c r="W276" s="119">
        <f>$V$276*$K$276</f>
        <v>1.3475999999999999</v>
      </c>
      <c r="X276" s="119">
        <v>1.2E-4</v>
      </c>
      <c r="Y276" s="119">
        <f>$X$276*$K$276</f>
        <v>2.6952E-3</v>
      </c>
      <c r="Z276" s="119">
        <v>0</v>
      </c>
      <c r="AA276" s="120">
        <f>$Z$276*$K$276</f>
        <v>0</v>
      </c>
      <c r="AR276" s="6" t="s">
        <v>161</v>
      </c>
      <c r="AT276" s="6" t="s">
        <v>157</v>
      </c>
      <c r="AU276" s="6" t="s">
        <v>102</v>
      </c>
      <c r="AY276" s="6" t="s">
        <v>156</v>
      </c>
      <c r="BE276" s="83">
        <f>IF($U$276="základní",$N$276,0)</f>
        <v>0</v>
      </c>
      <c r="BF276" s="83">
        <f>IF($U$276="snížená",$N$276,0)</f>
        <v>0</v>
      </c>
      <c r="BG276" s="83">
        <f>IF($U$276="zákl. přenesená",$N$276,0)</f>
        <v>0</v>
      </c>
      <c r="BH276" s="83">
        <f>IF($U$276="sníž. přenesená",$N$276,0)</f>
        <v>0</v>
      </c>
      <c r="BI276" s="83">
        <f>IF($U$276="nulová",$N$276,0)</f>
        <v>0</v>
      </c>
      <c r="BJ276" s="6" t="s">
        <v>21</v>
      </c>
      <c r="BK276" s="83">
        <f>ROUND($L$276*$K$276,2)</f>
        <v>0</v>
      </c>
      <c r="BL276" s="6" t="s">
        <v>161</v>
      </c>
    </row>
    <row r="277" spans="2:64" s="6" customFormat="1" ht="27" customHeight="1" x14ac:dyDescent="0.3">
      <c r="B277" s="126"/>
      <c r="E277" s="127"/>
      <c r="F277" s="217" t="s">
        <v>326</v>
      </c>
      <c r="G277" s="218"/>
      <c r="H277" s="218"/>
      <c r="I277" s="218"/>
      <c r="K277" s="128">
        <v>22.46</v>
      </c>
      <c r="R277" s="129"/>
      <c r="T277" s="130"/>
      <c r="AA277" s="131"/>
      <c r="AT277" s="127" t="s">
        <v>163</v>
      </c>
      <c r="AU277" s="127" t="s">
        <v>102</v>
      </c>
      <c r="AV277" s="127" t="s">
        <v>102</v>
      </c>
      <c r="AW277" s="127" t="s">
        <v>111</v>
      </c>
      <c r="AX277" s="127" t="s">
        <v>21</v>
      </c>
      <c r="AY277" s="127" t="s">
        <v>156</v>
      </c>
    </row>
    <row r="278" spans="2:64" s="6" customFormat="1" ht="15.75" customHeight="1" x14ac:dyDescent="0.3">
      <c r="B278" s="22"/>
      <c r="C278" s="114" t="s">
        <v>327</v>
      </c>
      <c r="D278" s="114" t="s">
        <v>157</v>
      </c>
      <c r="E278" s="115" t="s">
        <v>328</v>
      </c>
      <c r="F278" s="211" t="s">
        <v>329</v>
      </c>
      <c r="G278" s="212"/>
      <c r="H278" s="212"/>
      <c r="I278" s="212"/>
      <c r="J278" s="116" t="s">
        <v>194</v>
      </c>
      <c r="K278" s="117">
        <v>41.439</v>
      </c>
      <c r="L278" s="213">
        <v>0</v>
      </c>
      <c r="M278" s="212"/>
      <c r="N278" s="214">
        <f>ROUND($L$278*$K$278,2)</f>
        <v>0</v>
      </c>
      <c r="O278" s="212"/>
      <c r="P278" s="212"/>
      <c r="Q278" s="212"/>
      <c r="R278" s="23"/>
      <c r="T278" s="118"/>
      <c r="U278" s="29" t="s">
        <v>47</v>
      </c>
      <c r="V278" s="119">
        <v>0.14000000000000001</v>
      </c>
      <c r="W278" s="119">
        <f>$V$278*$K$278</f>
        <v>5.8014600000000005</v>
      </c>
      <c r="X278" s="119">
        <v>0</v>
      </c>
      <c r="Y278" s="119">
        <f>$X$278*$K$278</f>
        <v>0</v>
      </c>
      <c r="Z278" s="119">
        <v>0</v>
      </c>
      <c r="AA278" s="120">
        <f>$Z$278*$K$278</f>
        <v>0</v>
      </c>
      <c r="AR278" s="6" t="s">
        <v>161</v>
      </c>
      <c r="AT278" s="6" t="s">
        <v>157</v>
      </c>
      <c r="AU278" s="6" t="s">
        <v>102</v>
      </c>
      <c r="AY278" s="6" t="s">
        <v>156</v>
      </c>
      <c r="BE278" s="83">
        <f>IF($U$278="základní",$N$278,0)</f>
        <v>0</v>
      </c>
      <c r="BF278" s="83">
        <f>IF($U$278="snížená",$N$278,0)</f>
        <v>0</v>
      </c>
      <c r="BG278" s="83">
        <f>IF($U$278="zákl. přenesená",$N$278,0)</f>
        <v>0</v>
      </c>
      <c r="BH278" s="83">
        <f>IF($U$278="sníž. přenesená",$N$278,0)</f>
        <v>0</v>
      </c>
      <c r="BI278" s="83">
        <f>IF($U$278="nulová",$N$278,0)</f>
        <v>0</v>
      </c>
      <c r="BJ278" s="6" t="s">
        <v>21</v>
      </c>
      <c r="BK278" s="83">
        <f>ROUND($L$278*$K$278,2)</f>
        <v>0</v>
      </c>
      <c r="BL278" s="6" t="s">
        <v>161</v>
      </c>
    </row>
    <row r="279" spans="2:64" s="6" customFormat="1" ht="15.75" customHeight="1" x14ac:dyDescent="0.3">
      <c r="B279" s="121"/>
      <c r="E279" s="122"/>
      <c r="F279" s="215" t="s">
        <v>232</v>
      </c>
      <c r="G279" s="216"/>
      <c r="H279" s="216"/>
      <c r="I279" s="216"/>
      <c r="K279" s="122"/>
      <c r="R279" s="123"/>
      <c r="T279" s="124"/>
      <c r="AA279" s="125"/>
      <c r="AT279" s="122" t="s">
        <v>163</v>
      </c>
      <c r="AU279" s="122" t="s">
        <v>102</v>
      </c>
      <c r="AV279" s="122" t="s">
        <v>21</v>
      </c>
      <c r="AW279" s="122" t="s">
        <v>111</v>
      </c>
      <c r="AX279" s="122" t="s">
        <v>82</v>
      </c>
      <c r="AY279" s="122" t="s">
        <v>156</v>
      </c>
    </row>
    <row r="280" spans="2:64" s="6" customFormat="1" ht="15.75" customHeight="1" x14ac:dyDescent="0.3">
      <c r="B280" s="126"/>
      <c r="E280" s="127"/>
      <c r="F280" s="217" t="s">
        <v>233</v>
      </c>
      <c r="G280" s="218"/>
      <c r="H280" s="218"/>
      <c r="I280" s="218"/>
      <c r="K280" s="128">
        <v>25.55</v>
      </c>
      <c r="R280" s="129"/>
      <c r="T280" s="130"/>
      <c r="AA280" s="131"/>
      <c r="AT280" s="127" t="s">
        <v>163</v>
      </c>
      <c r="AU280" s="127" t="s">
        <v>102</v>
      </c>
      <c r="AV280" s="127" t="s">
        <v>102</v>
      </c>
      <c r="AW280" s="127" t="s">
        <v>111</v>
      </c>
      <c r="AX280" s="127" t="s">
        <v>82</v>
      </c>
      <c r="AY280" s="127" t="s">
        <v>156</v>
      </c>
    </row>
    <row r="281" spans="2:64" s="6" customFormat="1" ht="15.75" customHeight="1" x14ac:dyDescent="0.3">
      <c r="B281" s="121"/>
      <c r="E281" s="122"/>
      <c r="F281" s="215" t="s">
        <v>234</v>
      </c>
      <c r="G281" s="216"/>
      <c r="H281" s="216"/>
      <c r="I281" s="216"/>
      <c r="K281" s="122"/>
      <c r="R281" s="123"/>
      <c r="T281" s="124"/>
      <c r="AA281" s="125"/>
      <c r="AT281" s="122" t="s">
        <v>163</v>
      </c>
      <c r="AU281" s="122" t="s">
        <v>102</v>
      </c>
      <c r="AV281" s="122" t="s">
        <v>21</v>
      </c>
      <c r="AW281" s="122" t="s">
        <v>111</v>
      </c>
      <c r="AX281" s="122" t="s">
        <v>82</v>
      </c>
      <c r="AY281" s="122" t="s">
        <v>156</v>
      </c>
    </row>
    <row r="282" spans="2:64" s="6" customFormat="1" ht="15.75" customHeight="1" x14ac:dyDescent="0.3">
      <c r="B282" s="126"/>
      <c r="E282" s="127"/>
      <c r="F282" s="217" t="s">
        <v>235</v>
      </c>
      <c r="G282" s="218"/>
      <c r="H282" s="218"/>
      <c r="I282" s="218"/>
      <c r="K282" s="128">
        <v>13.564</v>
      </c>
      <c r="R282" s="129"/>
      <c r="T282" s="130"/>
      <c r="AA282" s="131"/>
      <c r="AT282" s="127" t="s">
        <v>163</v>
      </c>
      <c r="AU282" s="127" t="s">
        <v>102</v>
      </c>
      <c r="AV282" s="127" t="s">
        <v>102</v>
      </c>
      <c r="AW282" s="127" t="s">
        <v>111</v>
      </c>
      <c r="AX282" s="127" t="s">
        <v>82</v>
      </c>
      <c r="AY282" s="127" t="s">
        <v>156</v>
      </c>
    </row>
    <row r="283" spans="2:64" s="6" customFormat="1" ht="15.75" customHeight="1" x14ac:dyDescent="0.3">
      <c r="B283" s="121"/>
      <c r="E283" s="122"/>
      <c r="F283" s="215" t="s">
        <v>236</v>
      </c>
      <c r="G283" s="216"/>
      <c r="H283" s="216"/>
      <c r="I283" s="216"/>
      <c r="K283" s="122"/>
      <c r="R283" s="123"/>
      <c r="T283" s="124"/>
      <c r="AA283" s="125"/>
      <c r="AT283" s="122" t="s">
        <v>163</v>
      </c>
      <c r="AU283" s="122" t="s">
        <v>102</v>
      </c>
      <c r="AV283" s="122" t="s">
        <v>21</v>
      </c>
      <c r="AW283" s="122" t="s">
        <v>111</v>
      </c>
      <c r="AX283" s="122" t="s">
        <v>82</v>
      </c>
      <c r="AY283" s="122" t="s">
        <v>156</v>
      </c>
    </row>
    <row r="284" spans="2:64" s="6" customFormat="1" ht="15.75" customHeight="1" x14ac:dyDescent="0.3">
      <c r="B284" s="126"/>
      <c r="E284" s="127"/>
      <c r="F284" s="217" t="s">
        <v>237</v>
      </c>
      <c r="G284" s="218"/>
      <c r="H284" s="218"/>
      <c r="I284" s="218"/>
      <c r="K284" s="128">
        <v>1.5089999999999999</v>
      </c>
      <c r="R284" s="129"/>
      <c r="T284" s="130"/>
      <c r="AA284" s="131"/>
      <c r="AT284" s="127" t="s">
        <v>163</v>
      </c>
      <c r="AU284" s="127" t="s">
        <v>102</v>
      </c>
      <c r="AV284" s="127" t="s">
        <v>102</v>
      </c>
      <c r="AW284" s="127" t="s">
        <v>111</v>
      </c>
      <c r="AX284" s="127" t="s">
        <v>82</v>
      </c>
      <c r="AY284" s="127" t="s">
        <v>156</v>
      </c>
    </row>
    <row r="285" spans="2:64" s="6" customFormat="1" ht="15.75" customHeight="1" x14ac:dyDescent="0.3">
      <c r="B285" s="121"/>
      <c r="E285" s="122"/>
      <c r="F285" s="215" t="s">
        <v>238</v>
      </c>
      <c r="G285" s="216"/>
      <c r="H285" s="216"/>
      <c r="I285" s="216"/>
      <c r="K285" s="122"/>
      <c r="R285" s="123"/>
      <c r="T285" s="124"/>
      <c r="AA285" s="125"/>
      <c r="AT285" s="122" t="s">
        <v>163</v>
      </c>
      <c r="AU285" s="122" t="s">
        <v>102</v>
      </c>
      <c r="AV285" s="122" t="s">
        <v>21</v>
      </c>
      <c r="AW285" s="122" t="s">
        <v>111</v>
      </c>
      <c r="AX285" s="122" t="s">
        <v>82</v>
      </c>
      <c r="AY285" s="122" t="s">
        <v>156</v>
      </c>
    </row>
    <row r="286" spans="2:64" s="6" customFormat="1" ht="39" customHeight="1" x14ac:dyDescent="0.3">
      <c r="B286" s="126"/>
      <c r="E286" s="127"/>
      <c r="F286" s="217" t="s">
        <v>239</v>
      </c>
      <c r="G286" s="218"/>
      <c r="H286" s="218"/>
      <c r="I286" s="218"/>
      <c r="K286" s="128">
        <v>0.81599999999999995</v>
      </c>
      <c r="R286" s="129"/>
      <c r="T286" s="130"/>
      <c r="AA286" s="131"/>
      <c r="AT286" s="127" t="s">
        <v>163</v>
      </c>
      <c r="AU286" s="127" t="s">
        <v>102</v>
      </c>
      <c r="AV286" s="127" t="s">
        <v>102</v>
      </c>
      <c r="AW286" s="127" t="s">
        <v>111</v>
      </c>
      <c r="AX286" s="127" t="s">
        <v>82</v>
      </c>
      <c r="AY286" s="127" t="s">
        <v>156</v>
      </c>
    </row>
    <row r="287" spans="2:64" s="6" customFormat="1" ht="15.75" customHeight="1" x14ac:dyDescent="0.3">
      <c r="B287" s="132"/>
      <c r="E287" s="133"/>
      <c r="F287" s="219" t="s">
        <v>211</v>
      </c>
      <c r="G287" s="220"/>
      <c r="H287" s="220"/>
      <c r="I287" s="220"/>
      <c r="K287" s="134">
        <v>41.439</v>
      </c>
      <c r="R287" s="135"/>
      <c r="T287" s="136"/>
      <c r="AA287" s="137"/>
      <c r="AT287" s="133" t="s">
        <v>163</v>
      </c>
      <c r="AU287" s="133" t="s">
        <v>102</v>
      </c>
      <c r="AV287" s="133" t="s">
        <v>161</v>
      </c>
      <c r="AW287" s="133" t="s">
        <v>111</v>
      </c>
      <c r="AX287" s="133" t="s">
        <v>21</v>
      </c>
      <c r="AY287" s="133" t="s">
        <v>156</v>
      </c>
    </row>
    <row r="288" spans="2:64" s="6" customFormat="1" ht="27" customHeight="1" x14ac:dyDescent="0.3">
      <c r="B288" s="22"/>
      <c r="C288" s="114" t="s">
        <v>330</v>
      </c>
      <c r="D288" s="114" t="s">
        <v>157</v>
      </c>
      <c r="E288" s="115" t="s">
        <v>331</v>
      </c>
      <c r="F288" s="211" t="s">
        <v>332</v>
      </c>
      <c r="G288" s="212"/>
      <c r="H288" s="212"/>
      <c r="I288" s="212"/>
      <c r="J288" s="116" t="s">
        <v>333</v>
      </c>
      <c r="K288" s="117">
        <v>1.6160000000000001</v>
      </c>
      <c r="L288" s="213">
        <v>0</v>
      </c>
      <c r="M288" s="212"/>
      <c r="N288" s="214">
        <f>ROUND($L$288*$K$288,2)</f>
        <v>0</v>
      </c>
      <c r="O288" s="212"/>
      <c r="P288" s="212"/>
      <c r="Q288" s="212"/>
      <c r="R288" s="23"/>
      <c r="T288" s="118"/>
      <c r="U288" s="29" t="s">
        <v>47</v>
      </c>
      <c r="V288" s="119">
        <v>1.607</v>
      </c>
      <c r="W288" s="119">
        <f>$V$288*$K$288</f>
        <v>2.5969120000000001</v>
      </c>
      <c r="X288" s="119">
        <v>4.684E-2</v>
      </c>
      <c r="Y288" s="119">
        <f>$X$288*$K$288</f>
        <v>7.5693440000000001E-2</v>
      </c>
      <c r="Z288" s="119">
        <v>0</v>
      </c>
      <c r="AA288" s="120">
        <f>$Z$288*$K$288</f>
        <v>0</v>
      </c>
      <c r="AR288" s="6" t="s">
        <v>161</v>
      </c>
      <c r="AT288" s="6" t="s">
        <v>157</v>
      </c>
      <c r="AU288" s="6" t="s">
        <v>102</v>
      </c>
      <c r="AY288" s="6" t="s">
        <v>156</v>
      </c>
      <c r="BE288" s="83">
        <f>IF($U$288="základní",$N$288,0)</f>
        <v>0</v>
      </c>
      <c r="BF288" s="83">
        <f>IF($U$288="snížená",$N$288,0)</f>
        <v>0</v>
      </c>
      <c r="BG288" s="83">
        <f>IF($U$288="zákl. přenesená",$N$288,0)</f>
        <v>0</v>
      </c>
      <c r="BH288" s="83">
        <f>IF($U$288="sníž. přenesená",$N$288,0)</f>
        <v>0</v>
      </c>
      <c r="BI288" s="83">
        <f>IF($U$288="nulová",$N$288,0)</f>
        <v>0</v>
      </c>
      <c r="BJ288" s="6" t="s">
        <v>21</v>
      </c>
      <c r="BK288" s="83">
        <f>ROUND($L$288*$K$288,2)</f>
        <v>0</v>
      </c>
      <c r="BL288" s="6" t="s">
        <v>161</v>
      </c>
    </row>
    <row r="289" spans="2:64" s="6" customFormat="1" ht="15.75" customHeight="1" x14ac:dyDescent="0.3">
      <c r="B289" s="121"/>
      <c r="E289" s="122"/>
      <c r="F289" s="215" t="s">
        <v>334</v>
      </c>
      <c r="G289" s="216"/>
      <c r="H289" s="216"/>
      <c r="I289" s="216"/>
      <c r="K289" s="122"/>
      <c r="R289" s="123"/>
      <c r="T289" s="124"/>
      <c r="AA289" s="125"/>
      <c r="AT289" s="122" t="s">
        <v>163</v>
      </c>
      <c r="AU289" s="122" t="s">
        <v>102</v>
      </c>
      <c r="AV289" s="122" t="s">
        <v>21</v>
      </c>
      <c r="AW289" s="122" t="s">
        <v>111</v>
      </c>
      <c r="AX289" s="122" t="s">
        <v>82</v>
      </c>
      <c r="AY289" s="122" t="s">
        <v>156</v>
      </c>
    </row>
    <row r="290" spans="2:64" s="6" customFormat="1" ht="15.75" customHeight="1" x14ac:dyDescent="0.3">
      <c r="B290" s="126"/>
      <c r="E290" s="127"/>
      <c r="F290" s="217" t="s">
        <v>335</v>
      </c>
      <c r="G290" s="218"/>
      <c r="H290" s="218"/>
      <c r="I290" s="218"/>
      <c r="K290" s="128">
        <v>1.6160000000000001</v>
      </c>
      <c r="R290" s="129"/>
      <c r="T290" s="130"/>
      <c r="AA290" s="131"/>
      <c r="AT290" s="127" t="s">
        <v>163</v>
      </c>
      <c r="AU290" s="127" t="s">
        <v>102</v>
      </c>
      <c r="AV290" s="127" t="s">
        <v>102</v>
      </c>
      <c r="AW290" s="127" t="s">
        <v>111</v>
      </c>
      <c r="AX290" s="127" t="s">
        <v>21</v>
      </c>
      <c r="AY290" s="127" t="s">
        <v>156</v>
      </c>
    </row>
    <row r="291" spans="2:64" s="6" customFormat="1" ht="15.75" customHeight="1" x14ac:dyDescent="0.3">
      <c r="B291" s="22"/>
      <c r="C291" s="138" t="s">
        <v>336</v>
      </c>
      <c r="D291" s="138" t="s">
        <v>225</v>
      </c>
      <c r="E291" s="139" t="s">
        <v>337</v>
      </c>
      <c r="F291" s="223" t="s">
        <v>338</v>
      </c>
      <c r="G291" s="224"/>
      <c r="H291" s="224"/>
      <c r="I291" s="224"/>
      <c r="J291" s="140" t="s">
        <v>333</v>
      </c>
      <c r="K291" s="141">
        <v>1</v>
      </c>
      <c r="L291" s="225">
        <v>0</v>
      </c>
      <c r="M291" s="224"/>
      <c r="N291" s="226">
        <f>ROUND($L$291*$K$291,2)</f>
        <v>0</v>
      </c>
      <c r="O291" s="212"/>
      <c r="P291" s="212"/>
      <c r="Q291" s="212"/>
      <c r="R291" s="23"/>
      <c r="T291" s="118"/>
      <c r="U291" s="29" t="s">
        <v>47</v>
      </c>
      <c r="V291" s="119">
        <v>0</v>
      </c>
      <c r="W291" s="119">
        <f>$V$291*$K$291</f>
        <v>0</v>
      </c>
      <c r="X291" s="119">
        <v>1.06E-2</v>
      </c>
      <c r="Y291" s="119">
        <f>$X$291*$K$291</f>
        <v>1.06E-2</v>
      </c>
      <c r="Z291" s="119">
        <v>0</v>
      </c>
      <c r="AA291" s="120">
        <f>$Z$291*$K$291</f>
        <v>0</v>
      </c>
      <c r="AR291" s="6" t="s">
        <v>183</v>
      </c>
      <c r="AT291" s="6" t="s">
        <v>225</v>
      </c>
      <c r="AU291" s="6" t="s">
        <v>102</v>
      </c>
      <c r="AY291" s="6" t="s">
        <v>156</v>
      </c>
      <c r="BE291" s="83">
        <f>IF($U$291="základní",$N$291,0)</f>
        <v>0</v>
      </c>
      <c r="BF291" s="83">
        <f>IF($U$291="snížená",$N$291,0)</f>
        <v>0</v>
      </c>
      <c r="BG291" s="83">
        <f>IF($U$291="zákl. přenesená",$N$291,0)</f>
        <v>0</v>
      </c>
      <c r="BH291" s="83">
        <f>IF($U$291="sníž. přenesená",$N$291,0)</f>
        <v>0</v>
      </c>
      <c r="BI291" s="83">
        <f>IF($U$291="nulová",$N$291,0)</f>
        <v>0</v>
      </c>
      <c r="BJ291" s="6" t="s">
        <v>21</v>
      </c>
      <c r="BK291" s="83">
        <f>ROUND($L$291*$K$291,2)</f>
        <v>0</v>
      </c>
      <c r="BL291" s="6" t="s">
        <v>161</v>
      </c>
    </row>
    <row r="292" spans="2:64" s="6" customFormat="1" ht="15.75" customHeight="1" x14ac:dyDescent="0.3">
      <c r="B292" s="121"/>
      <c r="E292" s="122"/>
      <c r="F292" s="215" t="s">
        <v>334</v>
      </c>
      <c r="G292" s="216"/>
      <c r="H292" s="216"/>
      <c r="I292" s="216"/>
      <c r="K292" s="122"/>
      <c r="R292" s="123"/>
      <c r="T292" s="124"/>
      <c r="AA292" s="125"/>
      <c r="AT292" s="122" t="s">
        <v>163</v>
      </c>
      <c r="AU292" s="122" t="s">
        <v>102</v>
      </c>
      <c r="AV292" s="122" t="s">
        <v>21</v>
      </c>
      <c r="AW292" s="122" t="s">
        <v>111</v>
      </c>
      <c r="AX292" s="122" t="s">
        <v>82</v>
      </c>
      <c r="AY292" s="122" t="s">
        <v>156</v>
      </c>
    </row>
    <row r="293" spans="2:64" s="6" customFormat="1" ht="15.75" customHeight="1" x14ac:dyDescent="0.3">
      <c r="B293" s="126"/>
      <c r="E293" s="127"/>
      <c r="F293" s="217" t="s">
        <v>21</v>
      </c>
      <c r="G293" s="218"/>
      <c r="H293" s="218"/>
      <c r="I293" s="218"/>
      <c r="K293" s="128">
        <v>1</v>
      </c>
      <c r="R293" s="129"/>
      <c r="T293" s="130"/>
      <c r="AA293" s="131"/>
      <c r="AT293" s="127" t="s">
        <v>163</v>
      </c>
      <c r="AU293" s="127" t="s">
        <v>102</v>
      </c>
      <c r="AV293" s="127" t="s">
        <v>102</v>
      </c>
      <c r="AW293" s="127" t="s">
        <v>111</v>
      </c>
      <c r="AX293" s="127" t="s">
        <v>21</v>
      </c>
      <c r="AY293" s="127" t="s">
        <v>156</v>
      </c>
    </row>
    <row r="294" spans="2:64" s="104" customFormat="1" ht="30.75" customHeight="1" x14ac:dyDescent="0.3">
      <c r="B294" s="105"/>
      <c r="D294" s="113" t="s">
        <v>118</v>
      </c>
      <c r="N294" s="205">
        <f>$BK$294</f>
        <v>0</v>
      </c>
      <c r="O294" s="206"/>
      <c r="P294" s="206"/>
      <c r="Q294" s="206"/>
      <c r="R294" s="108"/>
      <c r="T294" s="109"/>
      <c r="W294" s="110">
        <f>SUM($W$295:$W$381)</f>
        <v>122.416961</v>
      </c>
      <c r="Y294" s="110">
        <f>SUM($Y$295:$Y$381)</f>
        <v>0.12832197000000001</v>
      </c>
      <c r="AA294" s="111">
        <f>SUM($AA$295:$AA$381)</f>
        <v>5.5920169999999993</v>
      </c>
      <c r="AR294" s="107" t="s">
        <v>21</v>
      </c>
      <c r="AT294" s="107" t="s">
        <v>81</v>
      </c>
      <c r="AU294" s="107" t="s">
        <v>21</v>
      </c>
      <c r="AY294" s="107" t="s">
        <v>156</v>
      </c>
      <c r="BK294" s="112">
        <f>SUM($BK$295:$BK$381)</f>
        <v>0</v>
      </c>
    </row>
    <row r="295" spans="2:64" s="6" customFormat="1" ht="39" customHeight="1" x14ac:dyDescent="0.3">
      <c r="B295" s="22"/>
      <c r="C295" s="114" t="s">
        <v>339</v>
      </c>
      <c r="D295" s="114" t="s">
        <v>157</v>
      </c>
      <c r="E295" s="115" t="s">
        <v>340</v>
      </c>
      <c r="F295" s="211" t="s">
        <v>341</v>
      </c>
      <c r="G295" s="212"/>
      <c r="H295" s="212"/>
      <c r="I295" s="212"/>
      <c r="J295" s="116" t="s">
        <v>194</v>
      </c>
      <c r="K295" s="117">
        <v>9</v>
      </c>
      <c r="L295" s="213">
        <v>0</v>
      </c>
      <c r="M295" s="212"/>
      <c r="N295" s="214">
        <f>ROUND($L$295*$K$295,2)</f>
        <v>0</v>
      </c>
      <c r="O295" s="212"/>
      <c r="P295" s="212"/>
      <c r="Q295" s="212"/>
      <c r="R295" s="23"/>
      <c r="T295" s="118"/>
      <c r="U295" s="29" t="s">
        <v>47</v>
      </c>
      <c r="V295" s="119">
        <v>0.42</v>
      </c>
      <c r="W295" s="119">
        <f>$V$295*$K$295</f>
        <v>3.78</v>
      </c>
      <c r="X295" s="119">
        <v>0</v>
      </c>
      <c r="Y295" s="119">
        <f>$X$295*$K$295</f>
        <v>0</v>
      </c>
      <c r="Z295" s="119">
        <v>5.0000000000000001E-4</v>
      </c>
      <c r="AA295" s="120">
        <f>$Z$295*$K$295</f>
        <v>4.5000000000000005E-3</v>
      </c>
      <c r="AR295" s="6" t="s">
        <v>161</v>
      </c>
      <c r="AT295" s="6" t="s">
        <v>157</v>
      </c>
      <c r="AU295" s="6" t="s">
        <v>102</v>
      </c>
      <c r="AY295" s="6" t="s">
        <v>156</v>
      </c>
      <c r="BE295" s="83">
        <f>IF($U$295="základní",$N$295,0)</f>
        <v>0</v>
      </c>
      <c r="BF295" s="83">
        <f>IF($U$295="snížená",$N$295,0)</f>
        <v>0</v>
      </c>
      <c r="BG295" s="83">
        <f>IF($U$295="zákl. přenesená",$N$295,0)</f>
        <v>0</v>
      </c>
      <c r="BH295" s="83">
        <f>IF($U$295="sníž. přenesená",$N$295,0)</f>
        <v>0</v>
      </c>
      <c r="BI295" s="83">
        <f>IF($U$295="nulová",$N$295,0)</f>
        <v>0</v>
      </c>
      <c r="BJ295" s="6" t="s">
        <v>21</v>
      </c>
      <c r="BK295" s="83">
        <f>ROUND($L$295*$K$295,2)</f>
        <v>0</v>
      </c>
      <c r="BL295" s="6" t="s">
        <v>161</v>
      </c>
    </row>
    <row r="296" spans="2:64" s="6" customFormat="1" ht="15.75" customHeight="1" x14ac:dyDescent="0.3">
      <c r="B296" s="126"/>
      <c r="E296" s="127"/>
      <c r="F296" s="217" t="s">
        <v>342</v>
      </c>
      <c r="G296" s="218"/>
      <c r="H296" s="218"/>
      <c r="I296" s="218"/>
      <c r="K296" s="128">
        <v>9</v>
      </c>
      <c r="R296" s="129"/>
      <c r="T296" s="130"/>
      <c r="AA296" s="131"/>
      <c r="AT296" s="127" t="s">
        <v>163</v>
      </c>
      <c r="AU296" s="127" t="s">
        <v>102</v>
      </c>
      <c r="AV296" s="127" t="s">
        <v>102</v>
      </c>
      <c r="AW296" s="127" t="s">
        <v>111</v>
      </c>
      <c r="AX296" s="127" t="s">
        <v>21</v>
      </c>
      <c r="AY296" s="127" t="s">
        <v>156</v>
      </c>
    </row>
    <row r="297" spans="2:64" s="6" customFormat="1" ht="39" customHeight="1" x14ac:dyDescent="0.3">
      <c r="B297" s="22"/>
      <c r="C297" s="114" t="s">
        <v>343</v>
      </c>
      <c r="D297" s="114" t="s">
        <v>157</v>
      </c>
      <c r="E297" s="115" t="s">
        <v>344</v>
      </c>
      <c r="F297" s="211" t="s">
        <v>345</v>
      </c>
      <c r="G297" s="212"/>
      <c r="H297" s="212"/>
      <c r="I297" s="212"/>
      <c r="J297" s="116" t="s">
        <v>194</v>
      </c>
      <c r="K297" s="117">
        <v>194.226</v>
      </c>
      <c r="L297" s="213">
        <v>0</v>
      </c>
      <c r="M297" s="212"/>
      <c r="N297" s="214">
        <f>ROUND($L$297*$K$297,2)</f>
        <v>0</v>
      </c>
      <c r="O297" s="212"/>
      <c r="P297" s="212"/>
      <c r="Q297" s="212"/>
      <c r="R297" s="23"/>
      <c r="T297" s="118"/>
      <c r="U297" s="29" t="s">
        <v>47</v>
      </c>
      <c r="V297" s="119">
        <v>0.154</v>
      </c>
      <c r="W297" s="119">
        <f>$V$297*$K$297</f>
        <v>29.910803999999999</v>
      </c>
      <c r="X297" s="119">
        <v>0</v>
      </c>
      <c r="Y297" s="119">
        <f>$X$297*$K$297</f>
        <v>0</v>
      </c>
      <c r="Z297" s="119">
        <v>0</v>
      </c>
      <c r="AA297" s="120">
        <f>$Z$297*$K$297</f>
        <v>0</v>
      </c>
      <c r="AR297" s="6" t="s">
        <v>161</v>
      </c>
      <c r="AT297" s="6" t="s">
        <v>157</v>
      </c>
      <c r="AU297" s="6" t="s">
        <v>102</v>
      </c>
      <c r="AY297" s="6" t="s">
        <v>156</v>
      </c>
      <c r="BE297" s="83">
        <f>IF($U$297="základní",$N$297,0)</f>
        <v>0</v>
      </c>
      <c r="BF297" s="83">
        <f>IF($U$297="snížená",$N$297,0)</f>
        <v>0</v>
      </c>
      <c r="BG297" s="83">
        <f>IF($U$297="zákl. přenesená",$N$297,0)</f>
        <v>0</v>
      </c>
      <c r="BH297" s="83">
        <f>IF($U$297="sníž. přenesená",$N$297,0)</f>
        <v>0</v>
      </c>
      <c r="BI297" s="83">
        <f>IF($U$297="nulová",$N$297,0)</f>
        <v>0</v>
      </c>
      <c r="BJ297" s="6" t="s">
        <v>21</v>
      </c>
      <c r="BK297" s="83">
        <f>ROUND($L$297*$K$297,2)</f>
        <v>0</v>
      </c>
      <c r="BL297" s="6" t="s">
        <v>161</v>
      </c>
    </row>
    <row r="298" spans="2:64" s="6" customFormat="1" ht="15.75" customHeight="1" x14ac:dyDescent="0.3">
      <c r="B298" s="121"/>
      <c r="E298" s="122"/>
      <c r="F298" s="215" t="s">
        <v>306</v>
      </c>
      <c r="G298" s="216"/>
      <c r="H298" s="216"/>
      <c r="I298" s="216"/>
      <c r="K298" s="122"/>
      <c r="R298" s="123"/>
      <c r="T298" s="124"/>
      <c r="AA298" s="125"/>
      <c r="AT298" s="122" t="s">
        <v>163</v>
      </c>
      <c r="AU298" s="122" t="s">
        <v>102</v>
      </c>
      <c r="AV298" s="122" t="s">
        <v>21</v>
      </c>
      <c r="AW298" s="122" t="s">
        <v>111</v>
      </c>
      <c r="AX298" s="122" t="s">
        <v>82</v>
      </c>
      <c r="AY298" s="122" t="s">
        <v>156</v>
      </c>
    </row>
    <row r="299" spans="2:64" s="6" customFormat="1" ht="15.75" customHeight="1" x14ac:dyDescent="0.3">
      <c r="B299" s="126"/>
      <c r="E299" s="127"/>
      <c r="F299" s="217" t="s">
        <v>307</v>
      </c>
      <c r="G299" s="218"/>
      <c r="H299" s="218"/>
      <c r="I299" s="218"/>
      <c r="K299" s="128">
        <v>135.643</v>
      </c>
      <c r="R299" s="129"/>
      <c r="T299" s="130"/>
      <c r="AA299" s="131"/>
      <c r="AT299" s="127" t="s">
        <v>163</v>
      </c>
      <c r="AU299" s="127" t="s">
        <v>102</v>
      </c>
      <c r="AV299" s="127" t="s">
        <v>102</v>
      </c>
      <c r="AW299" s="127" t="s">
        <v>111</v>
      </c>
      <c r="AX299" s="127" t="s">
        <v>82</v>
      </c>
      <c r="AY299" s="127" t="s">
        <v>156</v>
      </c>
    </row>
    <row r="300" spans="2:64" s="6" customFormat="1" ht="15.75" customHeight="1" x14ac:dyDescent="0.3">
      <c r="B300" s="121"/>
      <c r="E300" s="122"/>
      <c r="F300" s="215" t="s">
        <v>320</v>
      </c>
      <c r="G300" s="216"/>
      <c r="H300" s="216"/>
      <c r="I300" s="216"/>
      <c r="K300" s="122"/>
      <c r="R300" s="123"/>
      <c r="T300" s="124"/>
      <c r="AA300" s="125"/>
      <c r="AT300" s="122" t="s">
        <v>163</v>
      </c>
      <c r="AU300" s="122" t="s">
        <v>102</v>
      </c>
      <c r="AV300" s="122" t="s">
        <v>21</v>
      </c>
      <c r="AW300" s="122" t="s">
        <v>111</v>
      </c>
      <c r="AX300" s="122" t="s">
        <v>82</v>
      </c>
      <c r="AY300" s="122" t="s">
        <v>156</v>
      </c>
    </row>
    <row r="301" spans="2:64" s="6" customFormat="1" ht="15.75" customHeight="1" x14ac:dyDescent="0.3">
      <c r="B301" s="126"/>
      <c r="E301" s="127"/>
      <c r="F301" s="217" t="s">
        <v>252</v>
      </c>
      <c r="G301" s="218"/>
      <c r="H301" s="218"/>
      <c r="I301" s="218"/>
      <c r="K301" s="128">
        <v>15.087999999999999</v>
      </c>
      <c r="R301" s="129"/>
      <c r="T301" s="130"/>
      <c r="AA301" s="131"/>
      <c r="AT301" s="127" t="s">
        <v>163</v>
      </c>
      <c r="AU301" s="127" t="s">
        <v>102</v>
      </c>
      <c r="AV301" s="127" t="s">
        <v>102</v>
      </c>
      <c r="AW301" s="127" t="s">
        <v>111</v>
      </c>
      <c r="AX301" s="127" t="s">
        <v>82</v>
      </c>
      <c r="AY301" s="127" t="s">
        <v>156</v>
      </c>
    </row>
    <row r="302" spans="2:64" s="6" customFormat="1" ht="15.75" customHeight="1" x14ac:dyDescent="0.3">
      <c r="B302" s="121"/>
      <c r="E302" s="122"/>
      <c r="F302" s="215" t="s">
        <v>314</v>
      </c>
      <c r="G302" s="216"/>
      <c r="H302" s="216"/>
      <c r="I302" s="216"/>
      <c r="K302" s="122"/>
      <c r="R302" s="123"/>
      <c r="T302" s="124"/>
      <c r="AA302" s="125"/>
      <c r="AT302" s="122" t="s">
        <v>163</v>
      </c>
      <c r="AU302" s="122" t="s">
        <v>102</v>
      </c>
      <c r="AV302" s="122" t="s">
        <v>21</v>
      </c>
      <c r="AW302" s="122" t="s">
        <v>111</v>
      </c>
      <c r="AX302" s="122" t="s">
        <v>82</v>
      </c>
      <c r="AY302" s="122" t="s">
        <v>156</v>
      </c>
    </row>
    <row r="303" spans="2:64" s="6" customFormat="1" ht="15.75" customHeight="1" x14ac:dyDescent="0.3">
      <c r="B303" s="126"/>
      <c r="E303" s="127"/>
      <c r="F303" s="217" t="s">
        <v>315</v>
      </c>
      <c r="G303" s="218"/>
      <c r="H303" s="218"/>
      <c r="I303" s="218"/>
      <c r="K303" s="128">
        <v>21.035</v>
      </c>
      <c r="R303" s="129"/>
      <c r="T303" s="130"/>
      <c r="AA303" s="131"/>
      <c r="AT303" s="127" t="s">
        <v>163</v>
      </c>
      <c r="AU303" s="127" t="s">
        <v>102</v>
      </c>
      <c r="AV303" s="127" t="s">
        <v>102</v>
      </c>
      <c r="AW303" s="127" t="s">
        <v>111</v>
      </c>
      <c r="AX303" s="127" t="s">
        <v>82</v>
      </c>
      <c r="AY303" s="127" t="s">
        <v>156</v>
      </c>
    </row>
    <row r="304" spans="2:64" s="6" customFormat="1" ht="15.75" customHeight="1" x14ac:dyDescent="0.3">
      <c r="B304" s="121"/>
      <c r="E304" s="122"/>
      <c r="F304" s="215" t="s">
        <v>346</v>
      </c>
      <c r="G304" s="216"/>
      <c r="H304" s="216"/>
      <c r="I304" s="216"/>
      <c r="K304" s="122"/>
      <c r="R304" s="123"/>
      <c r="T304" s="124"/>
      <c r="AA304" s="125"/>
      <c r="AT304" s="122" t="s">
        <v>163</v>
      </c>
      <c r="AU304" s="122" t="s">
        <v>102</v>
      </c>
      <c r="AV304" s="122" t="s">
        <v>21</v>
      </c>
      <c r="AW304" s="122" t="s">
        <v>111</v>
      </c>
      <c r="AX304" s="122" t="s">
        <v>82</v>
      </c>
      <c r="AY304" s="122" t="s">
        <v>156</v>
      </c>
    </row>
    <row r="305" spans="2:64" s="6" customFormat="1" ht="27" customHeight="1" x14ac:dyDescent="0.3">
      <c r="B305" s="126"/>
      <c r="E305" s="127"/>
      <c r="F305" s="217" t="s">
        <v>326</v>
      </c>
      <c r="G305" s="218"/>
      <c r="H305" s="218"/>
      <c r="I305" s="218"/>
      <c r="K305" s="128">
        <v>22.46</v>
      </c>
      <c r="R305" s="129"/>
      <c r="T305" s="130"/>
      <c r="AA305" s="131"/>
      <c r="AT305" s="127" t="s">
        <v>163</v>
      </c>
      <c r="AU305" s="127" t="s">
        <v>102</v>
      </c>
      <c r="AV305" s="127" t="s">
        <v>102</v>
      </c>
      <c r="AW305" s="127" t="s">
        <v>111</v>
      </c>
      <c r="AX305" s="127" t="s">
        <v>82</v>
      </c>
      <c r="AY305" s="127" t="s">
        <v>156</v>
      </c>
    </row>
    <row r="306" spans="2:64" s="6" customFormat="1" ht="15.75" customHeight="1" x14ac:dyDescent="0.3">
      <c r="B306" s="132"/>
      <c r="E306" s="133"/>
      <c r="F306" s="219" t="s">
        <v>211</v>
      </c>
      <c r="G306" s="220"/>
      <c r="H306" s="220"/>
      <c r="I306" s="220"/>
      <c r="K306" s="134">
        <v>194.226</v>
      </c>
      <c r="R306" s="135"/>
      <c r="T306" s="136"/>
      <c r="AA306" s="137"/>
      <c r="AT306" s="133" t="s">
        <v>163</v>
      </c>
      <c r="AU306" s="133" t="s">
        <v>102</v>
      </c>
      <c r="AV306" s="133" t="s">
        <v>161</v>
      </c>
      <c r="AW306" s="133" t="s">
        <v>111</v>
      </c>
      <c r="AX306" s="133" t="s">
        <v>21</v>
      </c>
      <c r="AY306" s="133" t="s">
        <v>156</v>
      </c>
    </row>
    <row r="307" spans="2:64" s="6" customFormat="1" ht="39" customHeight="1" x14ac:dyDescent="0.3">
      <c r="B307" s="22"/>
      <c r="C307" s="114" t="s">
        <v>347</v>
      </c>
      <c r="D307" s="114" t="s">
        <v>157</v>
      </c>
      <c r="E307" s="115" t="s">
        <v>348</v>
      </c>
      <c r="F307" s="211" t="s">
        <v>349</v>
      </c>
      <c r="G307" s="212"/>
      <c r="H307" s="212"/>
      <c r="I307" s="212"/>
      <c r="J307" s="116" t="s">
        <v>194</v>
      </c>
      <c r="K307" s="117">
        <v>5826.78</v>
      </c>
      <c r="L307" s="213">
        <v>0</v>
      </c>
      <c r="M307" s="212"/>
      <c r="N307" s="214">
        <f>ROUND($L$307*$K$307,2)</f>
        <v>0</v>
      </c>
      <c r="O307" s="212"/>
      <c r="P307" s="212"/>
      <c r="Q307" s="212"/>
      <c r="R307" s="23"/>
      <c r="T307" s="118"/>
      <c r="U307" s="29" t="s">
        <v>47</v>
      </c>
      <c r="V307" s="119">
        <v>0</v>
      </c>
      <c r="W307" s="119">
        <f>$V$307*$K$307</f>
        <v>0</v>
      </c>
      <c r="X307" s="119">
        <v>0</v>
      </c>
      <c r="Y307" s="119">
        <f>$X$307*$K$307</f>
        <v>0</v>
      </c>
      <c r="Z307" s="119">
        <v>0</v>
      </c>
      <c r="AA307" s="120">
        <f>$Z$307*$K$307</f>
        <v>0</v>
      </c>
      <c r="AR307" s="6" t="s">
        <v>161</v>
      </c>
      <c r="AT307" s="6" t="s">
        <v>157</v>
      </c>
      <c r="AU307" s="6" t="s">
        <v>102</v>
      </c>
      <c r="AY307" s="6" t="s">
        <v>156</v>
      </c>
      <c r="BE307" s="83">
        <f>IF($U$307="základní",$N$307,0)</f>
        <v>0</v>
      </c>
      <c r="BF307" s="83">
        <f>IF($U$307="snížená",$N$307,0)</f>
        <v>0</v>
      </c>
      <c r="BG307" s="83">
        <f>IF($U$307="zákl. přenesená",$N$307,0)</f>
        <v>0</v>
      </c>
      <c r="BH307" s="83">
        <f>IF($U$307="sníž. přenesená",$N$307,0)</f>
        <v>0</v>
      </c>
      <c r="BI307" s="83">
        <f>IF($U$307="nulová",$N$307,0)</f>
        <v>0</v>
      </c>
      <c r="BJ307" s="6" t="s">
        <v>21</v>
      </c>
      <c r="BK307" s="83">
        <f>ROUND($L$307*$K$307,2)</f>
        <v>0</v>
      </c>
      <c r="BL307" s="6" t="s">
        <v>161</v>
      </c>
    </row>
    <row r="308" spans="2:64" s="6" customFormat="1" ht="15.75" customHeight="1" x14ac:dyDescent="0.3">
      <c r="B308" s="126"/>
      <c r="E308" s="127"/>
      <c r="F308" s="217" t="s">
        <v>350</v>
      </c>
      <c r="G308" s="218"/>
      <c r="H308" s="218"/>
      <c r="I308" s="218"/>
      <c r="K308" s="128">
        <v>194.226</v>
      </c>
      <c r="R308" s="129"/>
      <c r="T308" s="130"/>
      <c r="AA308" s="131"/>
      <c r="AT308" s="127" t="s">
        <v>163</v>
      </c>
      <c r="AU308" s="127" t="s">
        <v>102</v>
      </c>
      <c r="AV308" s="127" t="s">
        <v>102</v>
      </c>
      <c r="AW308" s="127" t="s">
        <v>111</v>
      </c>
      <c r="AX308" s="127" t="s">
        <v>21</v>
      </c>
      <c r="AY308" s="127" t="s">
        <v>156</v>
      </c>
    </row>
    <row r="309" spans="2:64" s="6" customFormat="1" ht="39" customHeight="1" x14ac:dyDescent="0.3">
      <c r="B309" s="22"/>
      <c r="C309" s="114" t="s">
        <v>351</v>
      </c>
      <c r="D309" s="114" t="s">
        <v>157</v>
      </c>
      <c r="E309" s="115" t="s">
        <v>352</v>
      </c>
      <c r="F309" s="211" t="s">
        <v>353</v>
      </c>
      <c r="G309" s="212"/>
      <c r="H309" s="212"/>
      <c r="I309" s="212"/>
      <c r="J309" s="116" t="s">
        <v>194</v>
      </c>
      <c r="K309" s="117">
        <v>194.226</v>
      </c>
      <c r="L309" s="213">
        <v>0</v>
      </c>
      <c r="M309" s="212"/>
      <c r="N309" s="214">
        <f>ROUND($L$309*$K$309,2)</f>
        <v>0</v>
      </c>
      <c r="O309" s="212"/>
      <c r="P309" s="212"/>
      <c r="Q309" s="212"/>
      <c r="R309" s="23"/>
      <c r="T309" s="118"/>
      <c r="U309" s="29" t="s">
        <v>47</v>
      </c>
      <c r="V309" s="119">
        <v>9.7000000000000003E-2</v>
      </c>
      <c r="W309" s="119">
        <f>$V$309*$K$309</f>
        <v>18.839922000000001</v>
      </c>
      <c r="X309" s="119">
        <v>0</v>
      </c>
      <c r="Y309" s="119">
        <f>$X$309*$K$309</f>
        <v>0</v>
      </c>
      <c r="Z309" s="119">
        <v>0</v>
      </c>
      <c r="AA309" s="120">
        <f>$Z$309*$K$309</f>
        <v>0</v>
      </c>
      <c r="AR309" s="6" t="s">
        <v>161</v>
      </c>
      <c r="AT309" s="6" t="s">
        <v>157</v>
      </c>
      <c r="AU309" s="6" t="s">
        <v>102</v>
      </c>
      <c r="AY309" s="6" t="s">
        <v>156</v>
      </c>
      <c r="BE309" s="83">
        <f>IF($U$309="základní",$N$309,0)</f>
        <v>0</v>
      </c>
      <c r="BF309" s="83">
        <f>IF($U$309="snížená",$N$309,0)</f>
        <v>0</v>
      </c>
      <c r="BG309" s="83">
        <f>IF($U$309="zákl. přenesená",$N$309,0)</f>
        <v>0</v>
      </c>
      <c r="BH309" s="83">
        <f>IF($U$309="sníž. přenesená",$N$309,0)</f>
        <v>0</v>
      </c>
      <c r="BI309" s="83">
        <f>IF($U$309="nulová",$N$309,0)</f>
        <v>0</v>
      </c>
      <c r="BJ309" s="6" t="s">
        <v>21</v>
      </c>
      <c r="BK309" s="83">
        <f>ROUND($L$309*$K$309,2)</f>
        <v>0</v>
      </c>
      <c r="BL309" s="6" t="s">
        <v>161</v>
      </c>
    </row>
    <row r="310" spans="2:64" s="6" customFormat="1" ht="15.75" customHeight="1" x14ac:dyDescent="0.3">
      <c r="B310" s="126"/>
      <c r="E310" s="127"/>
      <c r="F310" s="217" t="s">
        <v>350</v>
      </c>
      <c r="G310" s="218"/>
      <c r="H310" s="218"/>
      <c r="I310" s="218"/>
      <c r="K310" s="128">
        <v>194.226</v>
      </c>
      <c r="R310" s="129"/>
      <c r="T310" s="130"/>
      <c r="AA310" s="131"/>
      <c r="AT310" s="127" t="s">
        <v>163</v>
      </c>
      <c r="AU310" s="127" t="s">
        <v>102</v>
      </c>
      <c r="AV310" s="127" t="s">
        <v>102</v>
      </c>
      <c r="AW310" s="127" t="s">
        <v>111</v>
      </c>
      <c r="AX310" s="127" t="s">
        <v>21</v>
      </c>
      <c r="AY310" s="127" t="s">
        <v>156</v>
      </c>
    </row>
    <row r="311" spans="2:64" s="6" customFormat="1" ht="27" customHeight="1" x14ac:dyDescent="0.3">
      <c r="B311" s="22"/>
      <c r="C311" s="114" t="s">
        <v>354</v>
      </c>
      <c r="D311" s="114" t="s">
        <v>157</v>
      </c>
      <c r="E311" s="115" t="s">
        <v>355</v>
      </c>
      <c r="F311" s="211" t="s">
        <v>356</v>
      </c>
      <c r="G311" s="212"/>
      <c r="H311" s="212"/>
      <c r="I311" s="212"/>
      <c r="J311" s="116" t="s">
        <v>194</v>
      </c>
      <c r="K311" s="117">
        <v>194.226</v>
      </c>
      <c r="L311" s="213">
        <v>0</v>
      </c>
      <c r="M311" s="212"/>
      <c r="N311" s="214">
        <f>ROUND($L$311*$K$311,2)</f>
        <v>0</v>
      </c>
      <c r="O311" s="212"/>
      <c r="P311" s="212"/>
      <c r="Q311" s="212"/>
      <c r="R311" s="23"/>
      <c r="T311" s="118"/>
      <c r="U311" s="29" t="s">
        <v>47</v>
      </c>
      <c r="V311" s="119">
        <v>4.9000000000000002E-2</v>
      </c>
      <c r="W311" s="119">
        <f>$V$311*$K$311</f>
        <v>9.5170740000000009</v>
      </c>
      <c r="X311" s="119">
        <v>0</v>
      </c>
      <c r="Y311" s="119">
        <f>$X$311*$K$311</f>
        <v>0</v>
      </c>
      <c r="Z311" s="119">
        <v>0</v>
      </c>
      <c r="AA311" s="120">
        <f>$Z$311*$K$311</f>
        <v>0</v>
      </c>
      <c r="AR311" s="6" t="s">
        <v>161</v>
      </c>
      <c r="AT311" s="6" t="s">
        <v>157</v>
      </c>
      <c r="AU311" s="6" t="s">
        <v>102</v>
      </c>
      <c r="AY311" s="6" t="s">
        <v>156</v>
      </c>
      <c r="BE311" s="83">
        <f>IF($U$311="základní",$N$311,0)</f>
        <v>0</v>
      </c>
      <c r="BF311" s="83">
        <f>IF($U$311="snížená",$N$311,0)</f>
        <v>0</v>
      </c>
      <c r="BG311" s="83">
        <f>IF($U$311="zákl. přenesená",$N$311,0)</f>
        <v>0</v>
      </c>
      <c r="BH311" s="83">
        <f>IF($U$311="sníž. přenesená",$N$311,0)</f>
        <v>0</v>
      </c>
      <c r="BI311" s="83">
        <f>IF($U$311="nulová",$N$311,0)</f>
        <v>0</v>
      </c>
      <c r="BJ311" s="6" t="s">
        <v>21</v>
      </c>
      <c r="BK311" s="83">
        <f>ROUND($L$311*$K$311,2)</f>
        <v>0</v>
      </c>
      <c r="BL311" s="6" t="s">
        <v>161</v>
      </c>
    </row>
    <row r="312" spans="2:64" s="6" customFormat="1" ht="15.75" customHeight="1" x14ac:dyDescent="0.3">
      <c r="B312" s="126"/>
      <c r="E312" s="127"/>
      <c r="F312" s="217" t="s">
        <v>350</v>
      </c>
      <c r="G312" s="218"/>
      <c r="H312" s="218"/>
      <c r="I312" s="218"/>
      <c r="K312" s="128">
        <v>194.226</v>
      </c>
      <c r="R312" s="129"/>
      <c r="T312" s="130"/>
      <c r="AA312" s="131"/>
      <c r="AT312" s="127" t="s">
        <v>163</v>
      </c>
      <c r="AU312" s="127" t="s">
        <v>102</v>
      </c>
      <c r="AV312" s="127" t="s">
        <v>102</v>
      </c>
      <c r="AW312" s="127" t="s">
        <v>111</v>
      </c>
      <c r="AX312" s="127" t="s">
        <v>21</v>
      </c>
      <c r="AY312" s="127" t="s">
        <v>156</v>
      </c>
    </row>
    <row r="313" spans="2:64" s="6" customFormat="1" ht="27" customHeight="1" x14ac:dyDescent="0.3">
      <c r="B313" s="22"/>
      <c r="C313" s="114" t="s">
        <v>357</v>
      </c>
      <c r="D313" s="114" t="s">
        <v>157</v>
      </c>
      <c r="E313" s="115" t="s">
        <v>358</v>
      </c>
      <c r="F313" s="211" t="s">
        <v>359</v>
      </c>
      <c r="G313" s="212"/>
      <c r="H313" s="212"/>
      <c r="I313" s="212"/>
      <c r="J313" s="116" t="s">
        <v>194</v>
      </c>
      <c r="K313" s="117">
        <v>5826.78</v>
      </c>
      <c r="L313" s="213">
        <v>0</v>
      </c>
      <c r="M313" s="212"/>
      <c r="N313" s="214">
        <f>ROUND($L$313*$K$313,2)</f>
        <v>0</v>
      </c>
      <c r="O313" s="212"/>
      <c r="P313" s="212"/>
      <c r="Q313" s="212"/>
      <c r="R313" s="23"/>
      <c r="T313" s="118"/>
      <c r="U313" s="29" t="s">
        <v>47</v>
      </c>
      <c r="V313" s="119">
        <v>0</v>
      </c>
      <c r="W313" s="119">
        <f>$V$313*$K$313</f>
        <v>0</v>
      </c>
      <c r="X313" s="119">
        <v>0</v>
      </c>
      <c r="Y313" s="119">
        <f>$X$313*$K$313</f>
        <v>0</v>
      </c>
      <c r="Z313" s="119">
        <v>0</v>
      </c>
      <c r="AA313" s="120">
        <f>$Z$313*$K$313</f>
        <v>0</v>
      </c>
      <c r="AR313" s="6" t="s">
        <v>161</v>
      </c>
      <c r="AT313" s="6" t="s">
        <v>157</v>
      </c>
      <c r="AU313" s="6" t="s">
        <v>102</v>
      </c>
      <c r="AY313" s="6" t="s">
        <v>156</v>
      </c>
      <c r="BE313" s="83">
        <f>IF($U$313="základní",$N$313,0)</f>
        <v>0</v>
      </c>
      <c r="BF313" s="83">
        <f>IF($U$313="snížená",$N$313,0)</f>
        <v>0</v>
      </c>
      <c r="BG313" s="83">
        <f>IF($U$313="zákl. přenesená",$N$313,0)</f>
        <v>0</v>
      </c>
      <c r="BH313" s="83">
        <f>IF($U$313="sníž. přenesená",$N$313,0)</f>
        <v>0</v>
      </c>
      <c r="BI313" s="83">
        <f>IF($U$313="nulová",$N$313,0)</f>
        <v>0</v>
      </c>
      <c r="BJ313" s="6" t="s">
        <v>21</v>
      </c>
      <c r="BK313" s="83">
        <f>ROUND($L$313*$K$313,2)</f>
        <v>0</v>
      </c>
      <c r="BL313" s="6" t="s">
        <v>161</v>
      </c>
    </row>
    <row r="314" spans="2:64" s="6" customFormat="1" ht="15.75" customHeight="1" x14ac:dyDescent="0.3">
      <c r="B314" s="126"/>
      <c r="E314" s="127"/>
      <c r="F314" s="217" t="s">
        <v>350</v>
      </c>
      <c r="G314" s="218"/>
      <c r="H314" s="218"/>
      <c r="I314" s="218"/>
      <c r="K314" s="128">
        <v>194.226</v>
      </c>
      <c r="R314" s="129"/>
      <c r="T314" s="130"/>
      <c r="AA314" s="131"/>
      <c r="AT314" s="127" t="s">
        <v>163</v>
      </c>
      <c r="AU314" s="127" t="s">
        <v>102</v>
      </c>
      <c r="AV314" s="127" t="s">
        <v>102</v>
      </c>
      <c r="AW314" s="127" t="s">
        <v>111</v>
      </c>
      <c r="AX314" s="127" t="s">
        <v>21</v>
      </c>
      <c r="AY314" s="127" t="s">
        <v>156</v>
      </c>
    </row>
    <row r="315" spans="2:64" s="6" customFormat="1" ht="27" customHeight="1" x14ac:dyDescent="0.3">
      <c r="B315" s="22"/>
      <c r="C315" s="114" t="s">
        <v>360</v>
      </c>
      <c r="D315" s="114" t="s">
        <v>157</v>
      </c>
      <c r="E315" s="115" t="s">
        <v>361</v>
      </c>
      <c r="F315" s="211" t="s">
        <v>362</v>
      </c>
      <c r="G315" s="212"/>
      <c r="H315" s="212"/>
      <c r="I315" s="212"/>
      <c r="J315" s="116" t="s">
        <v>194</v>
      </c>
      <c r="K315" s="117">
        <v>194.226</v>
      </c>
      <c r="L315" s="213">
        <v>0</v>
      </c>
      <c r="M315" s="212"/>
      <c r="N315" s="214">
        <f>ROUND($L$315*$K$315,2)</f>
        <v>0</v>
      </c>
      <c r="O315" s="212"/>
      <c r="P315" s="212"/>
      <c r="Q315" s="212"/>
      <c r="R315" s="23"/>
      <c r="T315" s="118"/>
      <c r="U315" s="29" t="s">
        <v>47</v>
      </c>
      <c r="V315" s="119">
        <v>3.3000000000000002E-2</v>
      </c>
      <c r="W315" s="119">
        <f>$V$315*$K$315</f>
        <v>6.4094579999999999</v>
      </c>
      <c r="X315" s="119">
        <v>0</v>
      </c>
      <c r="Y315" s="119">
        <f>$X$315*$K$315</f>
        <v>0</v>
      </c>
      <c r="Z315" s="119">
        <v>0</v>
      </c>
      <c r="AA315" s="120">
        <f>$Z$315*$K$315</f>
        <v>0</v>
      </c>
      <c r="AR315" s="6" t="s">
        <v>161</v>
      </c>
      <c r="AT315" s="6" t="s">
        <v>157</v>
      </c>
      <c r="AU315" s="6" t="s">
        <v>102</v>
      </c>
      <c r="AY315" s="6" t="s">
        <v>156</v>
      </c>
      <c r="BE315" s="83">
        <f>IF($U$315="základní",$N$315,0)</f>
        <v>0</v>
      </c>
      <c r="BF315" s="83">
        <f>IF($U$315="snížená",$N$315,0)</f>
        <v>0</v>
      </c>
      <c r="BG315" s="83">
        <f>IF($U$315="zákl. přenesená",$N$315,0)</f>
        <v>0</v>
      </c>
      <c r="BH315" s="83">
        <f>IF($U$315="sníž. přenesená",$N$315,0)</f>
        <v>0</v>
      </c>
      <c r="BI315" s="83">
        <f>IF($U$315="nulová",$N$315,0)</f>
        <v>0</v>
      </c>
      <c r="BJ315" s="6" t="s">
        <v>21</v>
      </c>
      <c r="BK315" s="83">
        <f>ROUND($L$315*$K$315,2)</f>
        <v>0</v>
      </c>
      <c r="BL315" s="6" t="s">
        <v>161</v>
      </c>
    </row>
    <row r="316" spans="2:64" s="6" customFormat="1" ht="15.75" customHeight="1" x14ac:dyDescent="0.3">
      <c r="B316" s="126"/>
      <c r="E316" s="127"/>
      <c r="F316" s="217" t="s">
        <v>350</v>
      </c>
      <c r="G316" s="218"/>
      <c r="H316" s="218"/>
      <c r="I316" s="218"/>
      <c r="K316" s="128">
        <v>194.226</v>
      </c>
      <c r="R316" s="129"/>
      <c r="T316" s="130"/>
      <c r="AA316" s="131"/>
      <c r="AT316" s="127" t="s">
        <v>163</v>
      </c>
      <c r="AU316" s="127" t="s">
        <v>102</v>
      </c>
      <c r="AV316" s="127" t="s">
        <v>102</v>
      </c>
      <c r="AW316" s="127" t="s">
        <v>111</v>
      </c>
      <c r="AX316" s="127" t="s">
        <v>21</v>
      </c>
      <c r="AY316" s="127" t="s">
        <v>156</v>
      </c>
    </row>
    <row r="317" spans="2:64" s="6" customFormat="1" ht="39" customHeight="1" x14ac:dyDescent="0.3">
      <c r="B317" s="22"/>
      <c r="C317" s="114" t="s">
        <v>363</v>
      </c>
      <c r="D317" s="114" t="s">
        <v>157</v>
      </c>
      <c r="E317" s="115" t="s">
        <v>364</v>
      </c>
      <c r="F317" s="211" t="s">
        <v>365</v>
      </c>
      <c r="G317" s="212"/>
      <c r="H317" s="212"/>
      <c r="I317" s="212"/>
      <c r="J317" s="116" t="s">
        <v>194</v>
      </c>
      <c r="K317" s="117">
        <v>18.716999999999999</v>
      </c>
      <c r="L317" s="213">
        <v>0</v>
      </c>
      <c r="M317" s="212"/>
      <c r="N317" s="214">
        <f>ROUND($L$317*$K$317,2)</f>
        <v>0</v>
      </c>
      <c r="O317" s="212"/>
      <c r="P317" s="212"/>
      <c r="Q317" s="212"/>
      <c r="R317" s="23"/>
      <c r="T317" s="118"/>
      <c r="U317" s="29" t="s">
        <v>47</v>
      </c>
      <c r="V317" s="119">
        <v>0.105</v>
      </c>
      <c r="W317" s="119">
        <f>$V$317*$K$317</f>
        <v>1.9652849999999997</v>
      </c>
      <c r="X317" s="119">
        <v>1.2999999999999999E-4</v>
      </c>
      <c r="Y317" s="119">
        <f>$X$317*$K$317</f>
        <v>2.4332099999999995E-3</v>
      </c>
      <c r="Z317" s="119">
        <v>0</v>
      </c>
      <c r="AA317" s="120">
        <f>$Z$317*$K$317</f>
        <v>0</v>
      </c>
      <c r="AR317" s="6" t="s">
        <v>161</v>
      </c>
      <c r="AT317" s="6" t="s">
        <v>157</v>
      </c>
      <c r="AU317" s="6" t="s">
        <v>102</v>
      </c>
      <c r="AY317" s="6" t="s">
        <v>156</v>
      </c>
      <c r="BE317" s="83">
        <f>IF($U$317="základní",$N$317,0)</f>
        <v>0</v>
      </c>
      <c r="BF317" s="83">
        <f>IF($U$317="snížená",$N$317,0)</f>
        <v>0</v>
      </c>
      <c r="BG317" s="83">
        <f>IF($U$317="zákl. přenesená",$N$317,0)</f>
        <v>0</v>
      </c>
      <c r="BH317" s="83">
        <f>IF($U$317="sníž. přenesená",$N$317,0)</f>
        <v>0</v>
      </c>
      <c r="BI317" s="83">
        <f>IF($U$317="nulová",$N$317,0)</f>
        <v>0</v>
      </c>
      <c r="BJ317" s="6" t="s">
        <v>21</v>
      </c>
      <c r="BK317" s="83">
        <f>ROUND($L$317*$K$317,2)</f>
        <v>0</v>
      </c>
      <c r="BL317" s="6" t="s">
        <v>161</v>
      </c>
    </row>
    <row r="318" spans="2:64" s="6" customFormat="1" ht="15.75" customHeight="1" x14ac:dyDescent="0.3">
      <c r="B318" s="121"/>
      <c r="E318" s="122"/>
      <c r="F318" s="215" t="s">
        <v>366</v>
      </c>
      <c r="G318" s="216"/>
      <c r="H318" s="216"/>
      <c r="I318" s="216"/>
      <c r="K318" s="122"/>
      <c r="R318" s="123"/>
      <c r="T318" s="124"/>
      <c r="AA318" s="125"/>
      <c r="AT318" s="122" t="s">
        <v>163</v>
      </c>
      <c r="AU318" s="122" t="s">
        <v>102</v>
      </c>
      <c r="AV318" s="122" t="s">
        <v>21</v>
      </c>
      <c r="AW318" s="122" t="s">
        <v>111</v>
      </c>
      <c r="AX318" s="122" t="s">
        <v>82</v>
      </c>
      <c r="AY318" s="122" t="s">
        <v>156</v>
      </c>
    </row>
    <row r="319" spans="2:64" s="6" customFormat="1" ht="15.75" customHeight="1" x14ac:dyDescent="0.3">
      <c r="B319" s="126"/>
      <c r="E319" s="127"/>
      <c r="F319" s="217" t="s">
        <v>367</v>
      </c>
      <c r="G319" s="218"/>
      <c r="H319" s="218"/>
      <c r="I319" s="218"/>
      <c r="K319" s="128">
        <v>12.117000000000001</v>
      </c>
      <c r="R319" s="129"/>
      <c r="T319" s="130"/>
      <c r="AA319" s="131"/>
      <c r="AT319" s="127" t="s">
        <v>163</v>
      </c>
      <c r="AU319" s="127" t="s">
        <v>102</v>
      </c>
      <c r="AV319" s="127" t="s">
        <v>102</v>
      </c>
      <c r="AW319" s="127" t="s">
        <v>111</v>
      </c>
      <c r="AX319" s="127" t="s">
        <v>82</v>
      </c>
      <c r="AY319" s="127" t="s">
        <v>156</v>
      </c>
    </row>
    <row r="320" spans="2:64" s="6" customFormat="1" ht="15.75" customHeight="1" x14ac:dyDescent="0.3">
      <c r="B320" s="121"/>
      <c r="E320" s="122"/>
      <c r="F320" s="215" t="s">
        <v>204</v>
      </c>
      <c r="G320" s="216"/>
      <c r="H320" s="216"/>
      <c r="I320" s="216"/>
      <c r="K320" s="122"/>
      <c r="R320" s="123"/>
      <c r="T320" s="124"/>
      <c r="AA320" s="125"/>
      <c r="AT320" s="122" t="s">
        <v>163</v>
      </c>
      <c r="AU320" s="122" t="s">
        <v>102</v>
      </c>
      <c r="AV320" s="122" t="s">
        <v>21</v>
      </c>
      <c r="AW320" s="122" t="s">
        <v>111</v>
      </c>
      <c r="AX320" s="122" t="s">
        <v>82</v>
      </c>
      <c r="AY320" s="122" t="s">
        <v>156</v>
      </c>
    </row>
    <row r="321" spans="2:64" s="6" customFormat="1" ht="15.75" customHeight="1" x14ac:dyDescent="0.3">
      <c r="B321" s="126"/>
      <c r="E321" s="127"/>
      <c r="F321" s="217" t="s">
        <v>368</v>
      </c>
      <c r="G321" s="218"/>
      <c r="H321" s="218"/>
      <c r="I321" s="218"/>
      <c r="K321" s="128">
        <v>6.6</v>
      </c>
      <c r="R321" s="129"/>
      <c r="T321" s="130"/>
      <c r="AA321" s="131"/>
      <c r="AT321" s="127" t="s">
        <v>163</v>
      </c>
      <c r="AU321" s="127" t="s">
        <v>102</v>
      </c>
      <c r="AV321" s="127" t="s">
        <v>102</v>
      </c>
      <c r="AW321" s="127" t="s">
        <v>111</v>
      </c>
      <c r="AX321" s="127" t="s">
        <v>82</v>
      </c>
      <c r="AY321" s="127" t="s">
        <v>156</v>
      </c>
    </row>
    <row r="322" spans="2:64" s="6" customFormat="1" ht="15.75" customHeight="1" x14ac:dyDescent="0.3">
      <c r="B322" s="132"/>
      <c r="E322" s="133"/>
      <c r="F322" s="219" t="s">
        <v>211</v>
      </c>
      <c r="G322" s="220"/>
      <c r="H322" s="220"/>
      <c r="I322" s="220"/>
      <c r="K322" s="134">
        <v>18.716999999999999</v>
      </c>
      <c r="R322" s="135"/>
      <c r="T322" s="136"/>
      <c r="AA322" s="137"/>
      <c r="AT322" s="133" t="s">
        <v>163</v>
      </c>
      <c r="AU322" s="133" t="s">
        <v>102</v>
      </c>
      <c r="AV322" s="133" t="s">
        <v>161</v>
      </c>
      <c r="AW322" s="133" t="s">
        <v>111</v>
      </c>
      <c r="AX322" s="133" t="s">
        <v>21</v>
      </c>
      <c r="AY322" s="133" t="s">
        <v>156</v>
      </c>
    </row>
    <row r="323" spans="2:64" s="6" customFormat="1" ht="27" customHeight="1" x14ac:dyDescent="0.3">
      <c r="B323" s="22"/>
      <c r="C323" s="114" t="s">
        <v>369</v>
      </c>
      <c r="D323" s="114" t="s">
        <v>157</v>
      </c>
      <c r="E323" s="115" t="s">
        <v>370</v>
      </c>
      <c r="F323" s="211" t="s">
        <v>371</v>
      </c>
      <c r="G323" s="212"/>
      <c r="H323" s="212"/>
      <c r="I323" s="212"/>
      <c r="J323" s="116" t="s">
        <v>194</v>
      </c>
      <c r="K323" s="117">
        <v>18.716999999999999</v>
      </c>
      <c r="L323" s="213">
        <v>0</v>
      </c>
      <c r="M323" s="212"/>
      <c r="N323" s="214">
        <f>ROUND($L$323*$K$323,2)</f>
        <v>0</v>
      </c>
      <c r="O323" s="212"/>
      <c r="P323" s="212"/>
      <c r="Q323" s="212"/>
      <c r="R323" s="23"/>
      <c r="T323" s="118"/>
      <c r="U323" s="29" t="s">
        <v>47</v>
      </c>
      <c r="V323" s="119">
        <v>0.308</v>
      </c>
      <c r="W323" s="119">
        <f>$V$323*$K$323</f>
        <v>5.7648359999999998</v>
      </c>
      <c r="X323" s="119">
        <v>4.0000000000000003E-5</v>
      </c>
      <c r="Y323" s="119">
        <f>$X$323*$K$323</f>
        <v>7.4868000000000005E-4</v>
      </c>
      <c r="Z323" s="119">
        <v>0</v>
      </c>
      <c r="AA323" s="120">
        <f>$Z$323*$K$323</f>
        <v>0</v>
      </c>
      <c r="AR323" s="6" t="s">
        <v>161</v>
      </c>
      <c r="AT323" s="6" t="s">
        <v>157</v>
      </c>
      <c r="AU323" s="6" t="s">
        <v>102</v>
      </c>
      <c r="AY323" s="6" t="s">
        <v>156</v>
      </c>
      <c r="BE323" s="83">
        <f>IF($U$323="základní",$N$323,0)</f>
        <v>0</v>
      </c>
      <c r="BF323" s="83">
        <f>IF($U$323="snížená",$N$323,0)</f>
        <v>0</v>
      </c>
      <c r="BG323" s="83">
        <f>IF($U$323="zákl. přenesená",$N$323,0)</f>
        <v>0</v>
      </c>
      <c r="BH323" s="83">
        <f>IF($U$323="sníž. přenesená",$N$323,0)</f>
        <v>0</v>
      </c>
      <c r="BI323" s="83">
        <f>IF($U$323="nulová",$N$323,0)</f>
        <v>0</v>
      </c>
      <c r="BJ323" s="6" t="s">
        <v>21</v>
      </c>
      <c r="BK323" s="83">
        <f>ROUND($L$323*$K$323,2)</f>
        <v>0</v>
      </c>
      <c r="BL323" s="6" t="s">
        <v>161</v>
      </c>
    </row>
    <row r="324" spans="2:64" s="6" customFormat="1" ht="15.75" customHeight="1" x14ac:dyDescent="0.3">
      <c r="B324" s="121"/>
      <c r="E324" s="122"/>
      <c r="F324" s="215" t="s">
        <v>366</v>
      </c>
      <c r="G324" s="216"/>
      <c r="H324" s="216"/>
      <c r="I324" s="216"/>
      <c r="K324" s="122"/>
      <c r="R324" s="123"/>
      <c r="T324" s="124"/>
      <c r="AA324" s="125"/>
      <c r="AT324" s="122" t="s">
        <v>163</v>
      </c>
      <c r="AU324" s="122" t="s">
        <v>102</v>
      </c>
      <c r="AV324" s="122" t="s">
        <v>21</v>
      </c>
      <c r="AW324" s="122" t="s">
        <v>111</v>
      </c>
      <c r="AX324" s="122" t="s">
        <v>82</v>
      </c>
      <c r="AY324" s="122" t="s">
        <v>156</v>
      </c>
    </row>
    <row r="325" spans="2:64" s="6" customFormat="1" ht="15.75" customHeight="1" x14ac:dyDescent="0.3">
      <c r="B325" s="126"/>
      <c r="E325" s="127"/>
      <c r="F325" s="217" t="s">
        <v>367</v>
      </c>
      <c r="G325" s="218"/>
      <c r="H325" s="218"/>
      <c r="I325" s="218"/>
      <c r="K325" s="128">
        <v>12.117000000000001</v>
      </c>
      <c r="R325" s="129"/>
      <c r="T325" s="130"/>
      <c r="AA325" s="131"/>
      <c r="AT325" s="127" t="s">
        <v>163</v>
      </c>
      <c r="AU325" s="127" t="s">
        <v>102</v>
      </c>
      <c r="AV325" s="127" t="s">
        <v>102</v>
      </c>
      <c r="AW325" s="127" t="s">
        <v>111</v>
      </c>
      <c r="AX325" s="127" t="s">
        <v>82</v>
      </c>
      <c r="AY325" s="127" t="s">
        <v>156</v>
      </c>
    </row>
    <row r="326" spans="2:64" s="6" customFormat="1" ht="15.75" customHeight="1" x14ac:dyDescent="0.3">
      <c r="B326" s="121"/>
      <c r="E326" s="122"/>
      <c r="F326" s="215" t="s">
        <v>204</v>
      </c>
      <c r="G326" s="216"/>
      <c r="H326" s="216"/>
      <c r="I326" s="216"/>
      <c r="K326" s="122"/>
      <c r="R326" s="123"/>
      <c r="T326" s="124"/>
      <c r="AA326" s="125"/>
      <c r="AT326" s="122" t="s">
        <v>163</v>
      </c>
      <c r="AU326" s="122" t="s">
        <v>102</v>
      </c>
      <c r="AV326" s="122" t="s">
        <v>21</v>
      </c>
      <c r="AW326" s="122" t="s">
        <v>111</v>
      </c>
      <c r="AX326" s="122" t="s">
        <v>82</v>
      </c>
      <c r="AY326" s="122" t="s">
        <v>156</v>
      </c>
    </row>
    <row r="327" spans="2:64" s="6" customFormat="1" ht="15.75" customHeight="1" x14ac:dyDescent="0.3">
      <c r="B327" s="126"/>
      <c r="E327" s="127"/>
      <c r="F327" s="217" t="s">
        <v>368</v>
      </c>
      <c r="G327" s="218"/>
      <c r="H327" s="218"/>
      <c r="I327" s="218"/>
      <c r="K327" s="128">
        <v>6.6</v>
      </c>
      <c r="R327" s="129"/>
      <c r="T327" s="130"/>
      <c r="AA327" s="131"/>
      <c r="AT327" s="127" t="s">
        <v>163</v>
      </c>
      <c r="AU327" s="127" t="s">
        <v>102</v>
      </c>
      <c r="AV327" s="127" t="s">
        <v>102</v>
      </c>
      <c r="AW327" s="127" t="s">
        <v>111</v>
      </c>
      <c r="AX327" s="127" t="s">
        <v>82</v>
      </c>
      <c r="AY327" s="127" t="s">
        <v>156</v>
      </c>
    </row>
    <row r="328" spans="2:64" s="6" customFormat="1" ht="15.75" customHeight="1" x14ac:dyDescent="0.3">
      <c r="B328" s="132"/>
      <c r="E328" s="133"/>
      <c r="F328" s="219" t="s">
        <v>211</v>
      </c>
      <c r="G328" s="220"/>
      <c r="H328" s="220"/>
      <c r="I328" s="220"/>
      <c r="K328" s="134">
        <v>18.716999999999999</v>
      </c>
      <c r="R328" s="135"/>
      <c r="T328" s="136"/>
      <c r="AA328" s="137"/>
      <c r="AT328" s="133" t="s">
        <v>163</v>
      </c>
      <c r="AU328" s="133" t="s">
        <v>102</v>
      </c>
      <c r="AV328" s="133" t="s">
        <v>161</v>
      </c>
      <c r="AW328" s="133" t="s">
        <v>111</v>
      </c>
      <c r="AX328" s="133" t="s">
        <v>21</v>
      </c>
      <c r="AY328" s="133" t="s">
        <v>156</v>
      </c>
    </row>
    <row r="329" spans="2:64" s="6" customFormat="1" ht="15.75" customHeight="1" x14ac:dyDescent="0.3">
      <c r="B329" s="22"/>
      <c r="C329" s="114" t="s">
        <v>372</v>
      </c>
      <c r="D329" s="114" t="s">
        <v>157</v>
      </c>
      <c r="E329" s="115" t="s">
        <v>373</v>
      </c>
      <c r="F329" s="211" t="s">
        <v>374</v>
      </c>
      <c r="G329" s="212"/>
      <c r="H329" s="212"/>
      <c r="I329" s="212"/>
      <c r="J329" s="116" t="s">
        <v>194</v>
      </c>
      <c r="K329" s="117">
        <v>91.257999999999996</v>
      </c>
      <c r="L329" s="213">
        <v>0</v>
      </c>
      <c r="M329" s="212"/>
      <c r="N329" s="214">
        <f>ROUND($L$329*$K$329,2)</f>
        <v>0</v>
      </c>
      <c r="O329" s="212"/>
      <c r="P329" s="212"/>
      <c r="Q329" s="212"/>
      <c r="R329" s="23"/>
      <c r="T329" s="118"/>
      <c r="U329" s="29" t="s">
        <v>47</v>
      </c>
      <c r="V329" s="119">
        <v>0.01</v>
      </c>
      <c r="W329" s="119">
        <f>$V$329*$K$329</f>
        <v>0.91257999999999995</v>
      </c>
      <c r="X329" s="119">
        <v>0</v>
      </c>
      <c r="Y329" s="119">
        <f>$X$329*$K$329</f>
        <v>0</v>
      </c>
      <c r="Z329" s="119">
        <v>0</v>
      </c>
      <c r="AA329" s="120">
        <f>$Z$329*$K$329</f>
        <v>0</v>
      </c>
      <c r="AR329" s="6" t="s">
        <v>161</v>
      </c>
      <c r="AT329" s="6" t="s">
        <v>157</v>
      </c>
      <c r="AU329" s="6" t="s">
        <v>102</v>
      </c>
      <c r="AY329" s="6" t="s">
        <v>156</v>
      </c>
      <c r="BE329" s="83">
        <f>IF($U$329="základní",$N$329,0)</f>
        <v>0</v>
      </c>
      <c r="BF329" s="83">
        <f>IF($U$329="snížená",$N$329,0)</f>
        <v>0</v>
      </c>
      <c r="BG329" s="83">
        <f>IF($U$329="zákl. přenesená",$N$329,0)</f>
        <v>0</v>
      </c>
      <c r="BH329" s="83">
        <f>IF($U$329="sníž. přenesená",$N$329,0)</f>
        <v>0</v>
      </c>
      <c r="BI329" s="83">
        <f>IF($U$329="nulová",$N$329,0)</f>
        <v>0</v>
      </c>
      <c r="BJ329" s="6" t="s">
        <v>21</v>
      </c>
      <c r="BK329" s="83">
        <f>ROUND($L$329*$K$329,2)</f>
        <v>0</v>
      </c>
      <c r="BL329" s="6" t="s">
        <v>161</v>
      </c>
    </row>
    <row r="330" spans="2:64" s="6" customFormat="1" ht="15.75" customHeight="1" x14ac:dyDescent="0.3">
      <c r="B330" s="121"/>
      <c r="E330" s="122"/>
      <c r="F330" s="215" t="s">
        <v>375</v>
      </c>
      <c r="G330" s="216"/>
      <c r="H330" s="216"/>
      <c r="I330" s="216"/>
      <c r="K330" s="122"/>
      <c r="R330" s="123"/>
      <c r="T330" s="124"/>
      <c r="AA330" s="125"/>
      <c r="AT330" s="122" t="s">
        <v>163</v>
      </c>
      <c r="AU330" s="122" t="s">
        <v>102</v>
      </c>
      <c r="AV330" s="122" t="s">
        <v>21</v>
      </c>
      <c r="AW330" s="122" t="s">
        <v>111</v>
      </c>
      <c r="AX330" s="122" t="s">
        <v>82</v>
      </c>
      <c r="AY330" s="122" t="s">
        <v>156</v>
      </c>
    </row>
    <row r="331" spans="2:64" s="6" customFormat="1" ht="15.75" customHeight="1" x14ac:dyDescent="0.3">
      <c r="B331" s="126"/>
      <c r="E331" s="127"/>
      <c r="F331" s="217" t="s">
        <v>376</v>
      </c>
      <c r="G331" s="218"/>
      <c r="H331" s="218"/>
      <c r="I331" s="218"/>
      <c r="K331" s="128">
        <v>91.257999999999996</v>
      </c>
      <c r="R331" s="129"/>
      <c r="T331" s="130"/>
      <c r="AA331" s="131"/>
      <c r="AT331" s="127" t="s">
        <v>163</v>
      </c>
      <c r="AU331" s="127" t="s">
        <v>102</v>
      </c>
      <c r="AV331" s="127" t="s">
        <v>102</v>
      </c>
      <c r="AW331" s="127" t="s">
        <v>111</v>
      </c>
      <c r="AX331" s="127" t="s">
        <v>21</v>
      </c>
      <c r="AY331" s="127" t="s">
        <v>156</v>
      </c>
    </row>
    <row r="332" spans="2:64" s="6" customFormat="1" ht="27" customHeight="1" x14ac:dyDescent="0.3">
      <c r="B332" s="22"/>
      <c r="C332" s="114" t="s">
        <v>377</v>
      </c>
      <c r="D332" s="114" t="s">
        <v>157</v>
      </c>
      <c r="E332" s="115" t="s">
        <v>378</v>
      </c>
      <c r="F332" s="211" t="s">
        <v>379</v>
      </c>
      <c r="G332" s="212"/>
      <c r="H332" s="212"/>
      <c r="I332" s="212"/>
      <c r="J332" s="116" t="s">
        <v>194</v>
      </c>
      <c r="K332" s="117">
        <v>4.2519999999999998</v>
      </c>
      <c r="L332" s="213">
        <v>0</v>
      </c>
      <c r="M332" s="212"/>
      <c r="N332" s="214">
        <f>ROUND($L$332*$K$332,2)</f>
        <v>0</v>
      </c>
      <c r="O332" s="212"/>
      <c r="P332" s="212"/>
      <c r="Q332" s="212"/>
      <c r="R332" s="23"/>
      <c r="T332" s="118"/>
      <c r="U332" s="29" t="s">
        <v>47</v>
      </c>
      <c r="V332" s="119">
        <v>0.245</v>
      </c>
      <c r="W332" s="119">
        <f>$V$332*$K$332</f>
        <v>1.0417399999999999</v>
      </c>
      <c r="X332" s="119">
        <v>0</v>
      </c>
      <c r="Y332" s="119">
        <f>$X$332*$K$332</f>
        <v>0</v>
      </c>
      <c r="Z332" s="119">
        <v>0.13100000000000001</v>
      </c>
      <c r="AA332" s="120">
        <f>$Z$332*$K$332</f>
        <v>0.55701199999999995</v>
      </c>
      <c r="AR332" s="6" t="s">
        <v>161</v>
      </c>
      <c r="AT332" s="6" t="s">
        <v>157</v>
      </c>
      <c r="AU332" s="6" t="s">
        <v>102</v>
      </c>
      <c r="AY332" s="6" t="s">
        <v>156</v>
      </c>
      <c r="BE332" s="83">
        <f>IF($U$332="základní",$N$332,0)</f>
        <v>0</v>
      </c>
      <c r="BF332" s="83">
        <f>IF($U$332="snížená",$N$332,0)</f>
        <v>0</v>
      </c>
      <c r="BG332" s="83">
        <f>IF($U$332="zákl. přenesená",$N$332,0)</f>
        <v>0</v>
      </c>
      <c r="BH332" s="83">
        <f>IF($U$332="sníž. přenesená",$N$332,0)</f>
        <v>0</v>
      </c>
      <c r="BI332" s="83">
        <f>IF($U$332="nulová",$N$332,0)</f>
        <v>0</v>
      </c>
      <c r="BJ332" s="6" t="s">
        <v>21</v>
      </c>
      <c r="BK332" s="83">
        <f>ROUND($L$332*$K$332,2)</f>
        <v>0</v>
      </c>
      <c r="BL332" s="6" t="s">
        <v>161</v>
      </c>
    </row>
    <row r="333" spans="2:64" s="6" customFormat="1" ht="15.75" customHeight="1" x14ac:dyDescent="0.3">
      <c r="B333" s="121"/>
      <c r="E333" s="122"/>
      <c r="F333" s="215" t="s">
        <v>380</v>
      </c>
      <c r="G333" s="216"/>
      <c r="H333" s="216"/>
      <c r="I333" s="216"/>
      <c r="K333" s="122"/>
      <c r="R333" s="123"/>
      <c r="T333" s="124"/>
      <c r="AA333" s="125"/>
      <c r="AT333" s="122" t="s">
        <v>163</v>
      </c>
      <c r="AU333" s="122" t="s">
        <v>102</v>
      </c>
      <c r="AV333" s="122" t="s">
        <v>21</v>
      </c>
      <c r="AW333" s="122" t="s">
        <v>111</v>
      </c>
      <c r="AX333" s="122" t="s">
        <v>82</v>
      </c>
      <c r="AY333" s="122" t="s">
        <v>156</v>
      </c>
    </row>
    <row r="334" spans="2:64" s="6" customFormat="1" ht="15.75" customHeight="1" x14ac:dyDescent="0.3">
      <c r="B334" s="126"/>
      <c r="E334" s="127"/>
      <c r="F334" s="217" t="s">
        <v>381</v>
      </c>
      <c r="G334" s="218"/>
      <c r="H334" s="218"/>
      <c r="I334" s="218"/>
      <c r="K334" s="128">
        <v>4.2519999999999998</v>
      </c>
      <c r="R334" s="129"/>
      <c r="T334" s="130"/>
      <c r="AA334" s="131"/>
      <c r="AT334" s="127" t="s">
        <v>163</v>
      </c>
      <c r="AU334" s="127" t="s">
        <v>102</v>
      </c>
      <c r="AV334" s="127" t="s">
        <v>102</v>
      </c>
      <c r="AW334" s="127" t="s">
        <v>111</v>
      </c>
      <c r="AX334" s="127" t="s">
        <v>21</v>
      </c>
      <c r="AY334" s="127" t="s">
        <v>156</v>
      </c>
    </row>
    <row r="335" spans="2:64" s="6" customFormat="1" ht="27" customHeight="1" x14ac:dyDescent="0.3">
      <c r="B335" s="22"/>
      <c r="C335" s="114" t="s">
        <v>382</v>
      </c>
      <c r="D335" s="114" t="s">
        <v>157</v>
      </c>
      <c r="E335" s="115" t="s">
        <v>383</v>
      </c>
      <c r="F335" s="211" t="s">
        <v>384</v>
      </c>
      <c r="G335" s="212"/>
      <c r="H335" s="212"/>
      <c r="I335" s="212"/>
      <c r="J335" s="116" t="s">
        <v>194</v>
      </c>
      <c r="K335" s="117">
        <v>5.73</v>
      </c>
      <c r="L335" s="213">
        <v>0</v>
      </c>
      <c r="M335" s="212"/>
      <c r="N335" s="214">
        <f>ROUND($L$335*$K$335,2)</f>
        <v>0</v>
      </c>
      <c r="O335" s="212"/>
      <c r="P335" s="212"/>
      <c r="Q335" s="212"/>
      <c r="R335" s="23"/>
      <c r="T335" s="118"/>
      <c r="U335" s="29" t="s">
        <v>47</v>
      </c>
      <c r="V335" s="119">
        <v>1.383</v>
      </c>
      <c r="W335" s="119">
        <f>$V$335*$K$335</f>
        <v>7.9245900000000002</v>
      </c>
      <c r="X335" s="119">
        <v>0</v>
      </c>
      <c r="Y335" s="119">
        <f>$X$335*$K$335</f>
        <v>0</v>
      </c>
      <c r="Z335" s="119">
        <v>0.25</v>
      </c>
      <c r="AA335" s="120">
        <f>$Z$335*$K$335</f>
        <v>1.4325000000000001</v>
      </c>
      <c r="AR335" s="6" t="s">
        <v>161</v>
      </c>
      <c r="AT335" s="6" t="s">
        <v>157</v>
      </c>
      <c r="AU335" s="6" t="s">
        <v>102</v>
      </c>
      <c r="AY335" s="6" t="s">
        <v>156</v>
      </c>
      <c r="BE335" s="83">
        <f>IF($U$335="základní",$N$335,0)</f>
        <v>0</v>
      </c>
      <c r="BF335" s="83">
        <f>IF($U$335="snížená",$N$335,0)</f>
        <v>0</v>
      </c>
      <c r="BG335" s="83">
        <f>IF($U$335="zákl. přenesená",$N$335,0)</f>
        <v>0</v>
      </c>
      <c r="BH335" s="83">
        <f>IF($U$335="sníž. přenesená",$N$335,0)</f>
        <v>0</v>
      </c>
      <c r="BI335" s="83">
        <f>IF($U$335="nulová",$N$335,0)</f>
        <v>0</v>
      </c>
      <c r="BJ335" s="6" t="s">
        <v>21</v>
      </c>
      <c r="BK335" s="83">
        <f>ROUND($L$335*$K$335,2)</f>
        <v>0</v>
      </c>
      <c r="BL335" s="6" t="s">
        <v>161</v>
      </c>
    </row>
    <row r="336" spans="2:64" s="6" customFormat="1" ht="15.75" customHeight="1" x14ac:dyDescent="0.3">
      <c r="B336" s="121"/>
      <c r="E336" s="122"/>
      <c r="F336" s="215" t="s">
        <v>385</v>
      </c>
      <c r="G336" s="216"/>
      <c r="H336" s="216"/>
      <c r="I336" s="216"/>
      <c r="K336" s="122"/>
      <c r="R336" s="123"/>
      <c r="T336" s="124"/>
      <c r="AA336" s="125"/>
      <c r="AT336" s="122" t="s">
        <v>163</v>
      </c>
      <c r="AU336" s="122" t="s">
        <v>102</v>
      </c>
      <c r="AV336" s="122" t="s">
        <v>21</v>
      </c>
      <c r="AW336" s="122" t="s">
        <v>111</v>
      </c>
      <c r="AX336" s="122" t="s">
        <v>82</v>
      </c>
      <c r="AY336" s="122" t="s">
        <v>156</v>
      </c>
    </row>
    <row r="337" spans="2:64" s="6" customFormat="1" ht="15.75" customHeight="1" x14ac:dyDescent="0.3">
      <c r="B337" s="126"/>
      <c r="E337" s="127"/>
      <c r="F337" s="217" t="s">
        <v>386</v>
      </c>
      <c r="G337" s="218"/>
      <c r="H337" s="218"/>
      <c r="I337" s="218"/>
      <c r="K337" s="128">
        <v>5.73</v>
      </c>
      <c r="R337" s="129"/>
      <c r="T337" s="130"/>
      <c r="AA337" s="131"/>
      <c r="AT337" s="127" t="s">
        <v>163</v>
      </c>
      <c r="AU337" s="127" t="s">
        <v>102</v>
      </c>
      <c r="AV337" s="127" t="s">
        <v>102</v>
      </c>
      <c r="AW337" s="127" t="s">
        <v>111</v>
      </c>
      <c r="AX337" s="127" t="s">
        <v>21</v>
      </c>
      <c r="AY337" s="127" t="s">
        <v>156</v>
      </c>
    </row>
    <row r="338" spans="2:64" s="6" customFormat="1" ht="27" customHeight="1" x14ac:dyDescent="0.3">
      <c r="B338" s="22"/>
      <c r="C338" s="114" t="s">
        <v>387</v>
      </c>
      <c r="D338" s="114" t="s">
        <v>157</v>
      </c>
      <c r="E338" s="115" t="s">
        <v>388</v>
      </c>
      <c r="F338" s="211" t="s">
        <v>389</v>
      </c>
      <c r="G338" s="212"/>
      <c r="H338" s="212"/>
      <c r="I338" s="212"/>
      <c r="J338" s="116" t="s">
        <v>194</v>
      </c>
      <c r="K338" s="117">
        <v>2.88</v>
      </c>
      <c r="L338" s="213">
        <v>0</v>
      </c>
      <c r="M338" s="212"/>
      <c r="N338" s="214">
        <f>ROUND($L$338*$K$338,2)</f>
        <v>0</v>
      </c>
      <c r="O338" s="212"/>
      <c r="P338" s="212"/>
      <c r="Q338" s="212"/>
      <c r="R338" s="23"/>
      <c r="T338" s="118"/>
      <c r="U338" s="29" t="s">
        <v>47</v>
      </c>
      <c r="V338" s="119">
        <v>0.61199999999999999</v>
      </c>
      <c r="W338" s="119">
        <f>$V$338*$K$338</f>
        <v>1.7625599999999999</v>
      </c>
      <c r="X338" s="119">
        <v>0</v>
      </c>
      <c r="Y338" s="119">
        <f>$X$338*$K$338</f>
        <v>0</v>
      </c>
      <c r="Z338" s="119">
        <v>6.2E-2</v>
      </c>
      <c r="AA338" s="120">
        <f>$Z$338*$K$338</f>
        <v>0.17856</v>
      </c>
      <c r="AR338" s="6" t="s">
        <v>161</v>
      </c>
      <c r="AT338" s="6" t="s">
        <v>157</v>
      </c>
      <c r="AU338" s="6" t="s">
        <v>102</v>
      </c>
      <c r="AY338" s="6" t="s">
        <v>156</v>
      </c>
      <c r="BE338" s="83">
        <f>IF($U$338="základní",$N$338,0)</f>
        <v>0</v>
      </c>
      <c r="BF338" s="83">
        <f>IF($U$338="snížená",$N$338,0)</f>
        <v>0</v>
      </c>
      <c r="BG338" s="83">
        <f>IF($U$338="zákl. přenesená",$N$338,0)</f>
        <v>0</v>
      </c>
      <c r="BH338" s="83">
        <f>IF($U$338="sníž. přenesená",$N$338,0)</f>
        <v>0</v>
      </c>
      <c r="BI338" s="83">
        <f>IF($U$338="nulová",$N$338,0)</f>
        <v>0</v>
      </c>
      <c r="BJ338" s="6" t="s">
        <v>21</v>
      </c>
      <c r="BK338" s="83">
        <f>ROUND($L$338*$K$338,2)</f>
        <v>0</v>
      </c>
      <c r="BL338" s="6" t="s">
        <v>161</v>
      </c>
    </row>
    <row r="339" spans="2:64" s="6" customFormat="1" ht="15.75" customHeight="1" x14ac:dyDescent="0.3">
      <c r="B339" s="121"/>
      <c r="E339" s="122"/>
      <c r="F339" s="215" t="s">
        <v>390</v>
      </c>
      <c r="G339" s="216"/>
      <c r="H339" s="216"/>
      <c r="I339" s="216"/>
      <c r="K339" s="122"/>
      <c r="R339" s="123"/>
      <c r="T339" s="124"/>
      <c r="AA339" s="125"/>
      <c r="AT339" s="122" t="s">
        <v>163</v>
      </c>
      <c r="AU339" s="122" t="s">
        <v>102</v>
      </c>
      <c r="AV339" s="122" t="s">
        <v>21</v>
      </c>
      <c r="AW339" s="122" t="s">
        <v>111</v>
      </c>
      <c r="AX339" s="122" t="s">
        <v>82</v>
      </c>
      <c r="AY339" s="122" t="s">
        <v>156</v>
      </c>
    </row>
    <row r="340" spans="2:64" s="6" customFormat="1" ht="15.75" customHeight="1" x14ac:dyDescent="0.3">
      <c r="B340" s="126"/>
      <c r="E340" s="127"/>
      <c r="F340" s="217" t="s">
        <v>391</v>
      </c>
      <c r="G340" s="218"/>
      <c r="H340" s="218"/>
      <c r="I340" s="218"/>
      <c r="K340" s="128">
        <v>2.88</v>
      </c>
      <c r="R340" s="129"/>
      <c r="T340" s="130"/>
      <c r="AA340" s="131"/>
      <c r="AT340" s="127" t="s">
        <v>163</v>
      </c>
      <c r="AU340" s="127" t="s">
        <v>102</v>
      </c>
      <c r="AV340" s="127" t="s">
        <v>102</v>
      </c>
      <c r="AW340" s="127" t="s">
        <v>111</v>
      </c>
      <c r="AX340" s="127" t="s">
        <v>21</v>
      </c>
      <c r="AY340" s="127" t="s">
        <v>156</v>
      </c>
    </row>
    <row r="341" spans="2:64" s="6" customFormat="1" ht="27" customHeight="1" x14ac:dyDescent="0.3">
      <c r="B341" s="22"/>
      <c r="C341" s="114" t="s">
        <v>392</v>
      </c>
      <c r="D341" s="114" t="s">
        <v>157</v>
      </c>
      <c r="E341" s="115" t="s">
        <v>393</v>
      </c>
      <c r="F341" s="211" t="s">
        <v>394</v>
      </c>
      <c r="G341" s="212"/>
      <c r="H341" s="212"/>
      <c r="I341" s="212"/>
      <c r="J341" s="116" t="s">
        <v>194</v>
      </c>
      <c r="K341" s="117">
        <v>17.53</v>
      </c>
      <c r="L341" s="213">
        <v>0</v>
      </c>
      <c r="M341" s="212"/>
      <c r="N341" s="214">
        <f>ROUND($L$341*$K$341,2)</f>
        <v>0</v>
      </c>
      <c r="O341" s="212"/>
      <c r="P341" s="212"/>
      <c r="Q341" s="212"/>
      <c r="R341" s="23"/>
      <c r="T341" s="118"/>
      <c r="U341" s="29" t="s">
        <v>47</v>
      </c>
      <c r="V341" s="119">
        <v>0.503</v>
      </c>
      <c r="W341" s="119">
        <f>$V$341*$K$341</f>
        <v>8.8175900000000009</v>
      </c>
      <c r="X341" s="119">
        <v>0</v>
      </c>
      <c r="Y341" s="119">
        <f>$X$341*$K$341</f>
        <v>0</v>
      </c>
      <c r="Z341" s="119">
        <v>5.3999999999999999E-2</v>
      </c>
      <c r="AA341" s="120">
        <f>$Z$341*$K$341</f>
        <v>0.94662000000000002</v>
      </c>
      <c r="AR341" s="6" t="s">
        <v>161</v>
      </c>
      <c r="AT341" s="6" t="s">
        <v>157</v>
      </c>
      <c r="AU341" s="6" t="s">
        <v>102</v>
      </c>
      <c r="AY341" s="6" t="s">
        <v>156</v>
      </c>
      <c r="BE341" s="83">
        <f>IF($U$341="základní",$N$341,0)</f>
        <v>0</v>
      </c>
      <c r="BF341" s="83">
        <f>IF($U$341="snížená",$N$341,0)</f>
        <v>0</v>
      </c>
      <c r="BG341" s="83">
        <f>IF($U$341="zákl. přenesená",$N$341,0)</f>
        <v>0</v>
      </c>
      <c r="BH341" s="83">
        <f>IF($U$341="sníž. přenesená",$N$341,0)</f>
        <v>0</v>
      </c>
      <c r="BI341" s="83">
        <f>IF($U$341="nulová",$N$341,0)</f>
        <v>0</v>
      </c>
      <c r="BJ341" s="6" t="s">
        <v>21</v>
      </c>
      <c r="BK341" s="83">
        <f>ROUND($L$341*$K$341,2)</f>
        <v>0</v>
      </c>
      <c r="BL341" s="6" t="s">
        <v>161</v>
      </c>
    </row>
    <row r="342" spans="2:64" s="6" customFormat="1" ht="15.75" customHeight="1" x14ac:dyDescent="0.3">
      <c r="B342" s="121"/>
      <c r="E342" s="122"/>
      <c r="F342" s="215" t="s">
        <v>390</v>
      </c>
      <c r="G342" s="216"/>
      <c r="H342" s="216"/>
      <c r="I342" s="216"/>
      <c r="K342" s="122"/>
      <c r="R342" s="123"/>
      <c r="T342" s="124"/>
      <c r="AA342" s="125"/>
      <c r="AT342" s="122" t="s">
        <v>163</v>
      </c>
      <c r="AU342" s="122" t="s">
        <v>102</v>
      </c>
      <c r="AV342" s="122" t="s">
        <v>21</v>
      </c>
      <c r="AW342" s="122" t="s">
        <v>111</v>
      </c>
      <c r="AX342" s="122" t="s">
        <v>82</v>
      </c>
      <c r="AY342" s="122" t="s">
        <v>156</v>
      </c>
    </row>
    <row r="343" spans="2:64" s="6" customFormat="1" ht="15.75" customHeight="1" x14ac:dyDescent="0.3">
      <c r="B343" s="126"/>
      <c r="E343" s="127"/>
      <c r="F343" s="217" t="s">
        <v>395</v>
      </c>
      <c r="G343" s="218"/>
      <c r="H343" s="218"/>
      <c r="I343" s="218"/>
      <c r="K343" s="128">
        <v>17.53</v>
      </c>
      <c r="R343" s="129"/>
      <c r="T343" s="130"/>
      <c r="AA343" s="131"/>
      <c r="AT343" s="127" t="s">
        <v>163</v>
      </c>
      <c r="AU343" s="127" t="s">
        <v>102</v>
      </c>
      <c r="AV343" s="127" t="s">
        <v>102</v>
      </c>
      <c r="AW343" s="127" t="s">
        <v>111</v>
      </c>
      <c r="AX343" s="127" t="s">
        <v>21</v>
      </c>
      <c r="AY343" s="127" t="s">
        <v>156</v>
      </c>
    </row>
    <row r="344" spans="2:64" s="6" customFormat="1" ht="27" customHeight="1" x14ac:dyDescent="0.3">
      <c r="B344" s="22"/>
      <c r="C344" s="114" t="s">
        <v>396</v>
      </c>
      <c r="D344" s="114" t="s">
        <v>157</v>
      </c>
      <c r="E344" s="115" t="s">
        <v>397</v>
      </c>
      <c r="F344" s="211" t="s">
        <v>398</v>
      </c>
      <c r="G344" s="212"/>
      <c r="H344" s="212"/>
      <c r="I344" s="212"/>
      <c r="J344" s="116" t="s">
        <v>194</v>
      </c>
      <c r="K344" s="117">
        <v>2.8279999999999998</v>
      </c>
      <c r="L344" s="213">
        <v>0</v>
      </c>
      <c r="M344" s="212"/>
      <c r="N344" s="214">
        <f>ROUND($L$344*$K$344,2)</f>
        <v>0</v>
      </c>
      <c r="O344" s="212"/>
      <c r="P344" s="212"/>
      <c r="Q344" s="212"/>
      <c r="R344" s="23"/>
      <c r="T344" s="118"/>
      <c r="U344" s="29" t="s">
        <v>47</v>
      </c>
      <c r="V344" s="119">
        <v>0.93899999999999995</v>
      </c>
      <c r="W344" s="119">
        <f>$V$344*$K$344</f>
        <v>2.6554919999999997</v>
      </c>
      <c r="X344" s="119">
        <v>0</v>
      </c>
      <c r="Y344" s="119">
        <f>$X$344*$K$344</f>
        <v>0</v>
      </c>
      <c r="Z344" s="119">
        <v>7.5999999999999998E-2</v>
      </c>
      <c r="AA344" s="120">
        <f>$Z$344*$K$344</f>
        <v>0.21492799999999998</v>
      </c>
      <c r="AR344" s="6" t="s">
        <v>161</v>
      </c>
      <c r="AT344" s="6" t="s">
        <v>157</v>
      </c>
      <c r="AU344" s="6" t="s">
        <v>102</v>
      </c>
      <c r="AY344" s="6" t="s">
        <v>156</v>
      </c>
      <c r="BE344" s="83">
        <f>IF($U$344="základní",$N$344,0)</f>
        <v>0</v>
      </c>
      <c r="BF344" s="83">
        <f>IF($U$344="snížená",$N$344,0)</f>
        <v>0</v>
      </c>
      <c r="BG344" s="83">
        <f>IF($U$344="zákl. přenesená",$N$344,0)</f>
        <v>0</v>
      </c>
      <c r="BH344" s="83">
        <f>IF($U$344="sníž. přenesená",$N$344,0)</f>
        <v>0</v>
      </c>
      <c r="BI344" s="83">
        <f>IF($U$344="nulová",$N$344,0)</f>
        <v>0</v>
      </c>
      <c r="BJ344" s="6" t="s">
        <v>21</v>
      </c>
      <c r="BK344" s="83">
        <f>ROUND($L$344*$K$344,2)</f>
        <v>0</v>
      </c>
      <c r="BL344" s="6" t="s">
        <v>161</v>
      </c>
    </row>
    <row r="345" spans="2:64" s="6" customFormat="1" ht="15.75" customHeight="1" x14ac:dyDescent="0.3">
      <c r="B345" s="121"/>
      <c r="E345" s="122"/>
      <c r="F345" s="215" t="s">
        <v>399</v>
      </c>
      <c r="G345" s="216"/>
      <c r="H345" s="216"/>
      <c r="I345" s="216"/>
      <c r="K345" s="122"/>
      <c r="R345" s="123"/>
      <c r="T345" s="124"/>
      <c r="AA345" s="125"/>
      <c r="AT345" s="122" t="s">
        <v>163</v>
      </c>
      <c r="AU345" s="122" t="s">
        <v>102</v>
      </c>
      <c r="AV345" s="122" t="s">
        <v>21</v>
      </c>
      <c r="AW345" s="122" t="s">
        <v>111</v>
      </c>
      <c r="AX345" s="122" t="s">
        <v>82</v>
      </c>
      <c r="AY345" s="122" t="s">
        <v>156</v>
      </c>
    </row>
    <row r="346" spans="2:64" s="6" customFormat="1" ht="15.75" customHeight="1" x14ac:dyDescent="0.3">
      <c r="B346" s="126"/>
      <c r="E346" s="127"/>
      <c r="F346" s="217" t="s">
        <v>400</v>
      </c>
      <c r="G346" s="218"/>
      <c r="H346" s="218"/>
      <c r="I346" s="218"/>
      <c r="K346" s="128">
        <v>2.8279999999999998</v>
      </c>
      <c r="R346" s="129"/>
      <c r="T346" s="130"/>
      <c r="AA346" s="131"/>
      <c r="AT346" s="127" t="s">
        <v>163</v>
      </c>
      <c r="AU346" s="127" t="s">
        <v>102</v>
      </c>
      <c r="AV346" s="127" t="s">
        <v>102</v>
      </c>
      <c r="AW346" s="127" t="s">
        <v>111</v>
      </c>
      <c r="AX346" s="127" t="s">
        <v>21</v>
      </c>
      <c r="AY346" s="127" t="s">
        <v>156</v>
      </c>
    </row>
    <row r="347" spans="2:64" s="6" customFormat="1" ht="27" customHeight="1" x14ac:dyDescent="0.3">
      <c r="B347" s="22"/>
      <c r="C347" s="114" t="s">
        <v>401</v>
      </c>
      <c r="D347" s="114" t="s">
        <v>157</v>
      </c>
      <c r="E347" s="115" t="s">
        <v>402</v>
      </c>
      <c r="F347" s="211" t="s">
        <v>403</v>
      </c>
      <c r="G347" s="212"/>
      <c r="H347" s="212"/>
      <c r="I347" s="212"/>
      <c r="J347" s="116" t="s">
        <v>194</v>
      </c>
      <c r="K347" s="117">
        <v>2.0499999999999998</v>
      </c>
      <c r="L347" s="213">
        <v>0</v>
      </c>
      <c r="M347" s="212"/>
      <c r="N347" s="214">
        <f>ROUND($L$347*$K$347,2)</f>
        <v>0</v>
      </c>
      <c r="O347" s="212"/>
      <c r="P347" s="212"/>
      <c r="Q347" s="212"/>
      <c r="R347" s="23"/>
      <c r="T347" s="118"/>
      <c r="U347" s="29" t="s">
        <v>47</v>
      </c>
      <c r="V347" s="119">
        <v>0.71799999999999997</v>
      </c>
      <c r="W347" s="119">
        <f>$V$347*$K$347</f>
        <v>1.4718999999999998</v>
      </c>
      <c r="X347" s="119">
        <v>0</v>
      </c>
      <c r="Y347" s="119">
        <f>$X$347*$K$347</f>
        <v>0</v>
      </c>
      <c r="Z347" s="119">
        <v>6.3E-2</v>
      </c>
      <c r="AA347" s="120">
        <f>$Z$347*$K$347</f>
        <v>0.12914999999999999</v>
      </c>
      <c r="AR347" s="6" t="s">
        <v>161</v>
      </c>
      <c r="AT347" s="6" t="s">
        <v>157</v>
      </c>
      <c r="AU347" s="6" t="s">
        <v>102</v>
      </c>
      <c r="AY347" s="6" t="s">
        <v>156</v>
      </c>
      <c r="BE347" s="83">
        <f>IF($U$347="základní",$N$347,0)</f>
        <v>0</v>
      </c>
      <c r="BF347" s="83">
        <f>IF($U$347="snížená",$N$347,0)</f>
        <v>0</v>
      </c>
      <c r="BG347" s="83">
        <f>IF($U$347="zákl. přenesená",$N$347,0)</f>
        <v>0</v>
      </c>
      <c r="BH347" s="83">
        <f>IF($U$347="sníž. přenesená",$N$347,0)</f>
        <v>0</v>
      </c>
      <c r="BI347" s="83">
        <f>IF($U$347="nulová",$N$347,0)</f>
        <v>0</v>
      </c>
      <c r="BJ347" s="6" t="s">
        <v>21</v>
      </c>
      <c r="BK347" s="83">
        <f>ROUND($L$347*$K$347,2)</f>
        <v>0</v>
      </c>
      <c r="BL347" s="6" t="s">
        <v>161</v>
      </c>
    </row>
    <row r="348" spans="2:64" s="6" customFormat="1" ht="15.75" customHeight="1" x14ac:dyDescent="0.3">
      <c r="B348" s="121"/>
      <c r="E348" s="122"/>
      <c r="F348" s="215" t="s">
        <v>390</v>
      </c>
      <c r="G348" s="216"/>
      <c r="H348" s="216"/>
      <c r="I348" s="216"/>
      <c r="K348" s="122"/>
      <c r="R348" s="123"/>
      <c r="T348" s="124"/>
      <c r="AA348" s="125"/>
      <c r="AT348" s="122" t="s">
        <v>163</v>
      </c>
      <c r="AU348" s="122" t="s">
        <v>102</v>
      </c>
      <c r="AV348" s="122" t="s">
        <v>21</v>
      </c>
      <c r="AW348" s="122" t="s">
        <v>111</v>
      </c>
      <c r="AX348" s="122" t="s">
        <v>82</v>
      </c>
      <c r="AY348" s="122" t="s">
        <v>156</v>
      </c>
    </row>
    <row r="349" spans="2:64" s="6" customFormat="1" ht="15.75" customHeight="1" x14ac:dyDescent="0.3">
      <c r="B349" s="126"/>
      <c r="E349" s="127"/>
      <c r="F349" s="217" t="s">
        <v>404</v>
      </c>
      <c r="G349" s="218"/>
      <c r="H349" s="218"/>
      <c r="I349" s="218"/>
      <c r="K349" s="128">
        <v>2.0499999999999998</v>
      </c>
      <c r="R349" s="129"/>
      <c r="T349" s="130"/>
      <c r="AA349" s="131"/>
      <c r="AT349" s="127" t="s">
        <v>163</v>
      </c>
      <c r="AU349" s="127" t="s">
        <v>102</v>
      </c>
      <c r="AV349" s="127" t="s">
        <v>102</v>
      </c>
      <c r="AW349" s="127" t="s">
        <v>111</v>
      </c>
      <c r="AX349" s="127" t="s">
        <v>21</v>
      </c>
      <c r="AY349" s="127" t="s">
        <v>156</v>
      </c>
    </row>
    <row r="350" spans="2:64" s="6" customFormat="1" ht="27" customHeight="1" x14ac:dyDescent="0.3">
      <c r="B350" s="22"/>
      <c r="C350" s="114" t="s">
        <v>405</v>
      </c>
      <c r="D350" s="114" t="s">
        <v>157</v>
      </c>
      <c r="E350" s="115" t="s">
        <v>406</v>
      </c>
      <c r="F350" s="211" t="s">
        <v>407</v>
      </c>
      <c r="G350" s="212"/>
      <c r="H350" s="212"/>
      <c r="I350" s="212"/>
      <c r="J350" s="116" t="s">
        <v>160</v>
      </c>
      <c r="K350" s="117">
        <v>0.378</v>
      </c>
      <c r="L350" s="213">
        <v>0</v>
      </c>
      <c r="M350" s="212"/>
      <c r="N350" s="214">
        <f>ROUND($L$350*$K$350,2)</f>
        <v>0</v>
      </c>
      <c r="O350" s="212"/>
      <c r="P350" s="212"/>
      <c r="Q350" s="212"/>
      <c r="R350" s="23"/>
      <c r="T350" s="118"/>
      <c r="U350" s="29" t="s">
        <v>47</v>
      </c>
      <c r="V350" s="119">
        <v>3.1960000000000002</v>
      </c>
      <c r="W350" s="119">
        <f>$V$350*$K$350</f>
        <v>1.2080880000000001</v>
      </c>
      <c r="X350" s="119">
        <v>0</v>
      </c>
      <c r="Y350" s="119">
        <f>$X$350*$K$350</f>
        <v>0</v>
      </c>
      <c r="Z350" s="119">
        <v>1.8</v>
      </c>
      <c r="AA350" s="120">
        <f>$Z$350*$K$350</f>
        <v>0.6804</v>
      </c>
      <c r="AR350" s="6" t="s">
        <v>161</v>
      </c>
      <c r="AT350" s="6" t="s">
        <v>157</v>
      </c>
      <c r="AU350" s="6" t="s">
        <v>102</v>
      </c>
      <c r="AY350" s="6" t="s">
        <v>156</v>
      </c>
      <c r="BE350" s="83">
        <f>IF($U$350="základní",$N$350,0)</f>
        <v>0</v>
      </c>
      <c r="BF350" s="83">
        <f>IF($U$350="snížená",$N$350,0)</f>
        <v>0</v>
      </c>
      <c r="BG350" s="83">
        <f>IF($U$350="zákl. přenesená",$N$350,0)</f>
        <v>0</v>
      </c>
      <c r="BH350" s="83">
        <f>IF($U$350="sníž. přenesená",$N$350,0)</f>
        <v>0</v>
      </c>
      <c r="BI350" s="83">
        <f>IF($U$350="nulová",$N$350,0)</f>
        <v>0</v>
      </c>
      <c r="BJ350" s="6" t="s">
        <v>21</v>
      </c>
      <c r="BK350" s="83">
        <f>ROUND($L$350*$K$350,2)</f>
        <v>0</v>
      </c>
      <c r="BL350" s="6" t="s">
        <v>161</v>
      </c>
    </row>
    <row r="351" spans="2:64" s="6" customFormat="1" ht="15.75" customHeight="1" x14ac:dyDescent="0.3">
      <c r="B351" s="121"/>
      <c r="E351" s="122"/>
      <c r="F351" s="215" t="s">
        <v>408</v>
      </c>
      <c r="G351" s="216"/>
      <c r="H351" s="216"/>
      <c r="I351" s="216"/>
      <c r="K351" s="122"/>
      <c r="R351" s="123"/>
      <c r="T351" s="124"/>
      <c r="AA351" s="125"/>
      <c r="AT351" s="122" t="s">
        <v>163</v>
      </c>
      <c r="AU351" s="122" t="s">
        <v>102</v>
      </c>
      <c r="AV351" s="122" t="s">
        <v>21</v>
      </c>
      <c r="AW351" s="122" t="s">
        <v>111</v>
      </c>
      <c r="AX351" s="122" t="s">
        <v>82</v>
      </c>
      <c r="AY351" s="122" t="s">
        <v>156</v>
      </c>
    </row>
    <row r="352" spans="2:64" s="6" customFormat="1" ht="15.75" customHeight="1" x14ac:dyDescent="0.3">
      <c r="B352" s="126"/>
      <c r="E352" s="127"/>
      <c r="F352" s="217" t="s">
        <v>409</v>
      </c>
      <c r="G352" s="218"/>
      <c r="H352" s="218"/>
      <c r="I352" s="218"/>
      <c r="K352" s="128">
        <v>0.378</v>
      </c>
      <c r="R352" s="129"/>
      <c r="T352" s="130"/>
      <c r="AA352" s="131"/>
      <c r="AT352" s="127" t="s">
        <v>163</v>
      </c>
      <c r="AU352" s="127" t="s">
        <v>102</v>
      </c>
      <c r="AV352" s="127" t="s">
        <v>102</v>
      </c>
      <c r="AW352" s="127" t="s">
        <v>111</v>
      </c>
      <c r="AX352" s="127" t="s">
        <v>21</v>
      </c>
      <c r="AY352" s="127" t="s">
        <v>156</v>
      </c>
    </row>
    <row r="353" spans="2:64" s="6" customFormat="1" ht="27" customHeight="1" x14ac:dyDescent="0.3">
      <c r="B353" s="22"/>
      <c r="C353" s="114" t="s">
        <v>410</v>
      </c>
      <c r="D353" s="114" t="s">
        <v>157</v>
      </c>
      <c r="E353" s="115" t="s">
        <v>411</v>
      </c>
      <c r="F353" s="211" t="s">
        <v>412</v>
      </c>
      <c r="G353" s="212"/>
      <c r="H353" s="212"/>
      <c r="I353" s="212"/>
      <c r="J353" s="116" t="s">
        <v>215</v>
      </c>
      <c r="K353" s="117">
        <v>2.4</v>
      </c>
      <c r="L353" s="213">
        <v>0</v>
      </c>
      <c r="M353" s="212"/>
      <c r="N353" s="214">
        <f>ROUND($L$353*$K$353,2)</f>
        <v>0</v>
      </c>
      <c r="O353" s="212"/>
      <c r="P353" s="212"/>
      <c r="Q353" s="212"/>
      <c r="R353" s="23"/>
      <c r="T353" s="118"/>
      <c r="U353" s="29" t="s">
        <v>47</v>
      </c>
      <c r="V353" s="119">
        <v>0.71499999999999997</v>
      </c>
      <c r="W353" s="119">
        <f>$V$353*$K$353</f>
        <v>1.716</v>
      </c>
      <c r="X353" s="119">
        <v>0</v>
      </c>
      <c r="Y353" s="119">
        <f>$X$353*$K$353</f>
        <v>0</v>
      </c>
      <c r="Z353" s="119">
        <v>4.2000000000000003E-2</v>
      </c>
      <c r="AA353" s="120">
        <f>$Z$353*$K$353</f>
        <v>0.1008</v>
      </c>
      <c r="AR353" s="6" t="s">
        <v>161</v>
      </c>
      <c r="AT353" s="6" t="s">
        <v>157</v>
      </c>
      <c r="AU353" s="6" t="s">
        <v>102</v>
      </c>
      <c r="AY353" s="6" t="s">
        <v>156</v>
      </c>
      <c r="BE353" s="83">
        <f>IF($U$353="základní",$N$353,0)</f>
        <v>0</v>
      </c>
      <c r="BF353" s="83">
        <f>IF($U$353="snížená",$N$353,0)</f>
        <v>0</v>
      </c>
      <c r="BG353" s="83">
        <f>IF($U$353="zákl. přenesená",$N$353,0)</f>
        <v>0</v>
      </c>
      <c r="BH353" s="83">
        <f>IF($U$353="sníž. přenesená",$N$353,0)</f>
        <v>0</v>
      </c>
      <c r="BI353" s="83">
        <f>IF($U$353="nulová",$N$353,0)</f>
        <v>0</v>
      </c>
      <c r="BJ353" s="6" t="s">
        <v>21</v>
      </c>
      <c r="BK353" s="83">
        <f>ROUND($L$353*$K$353,2)</f>
        <v>0</v>
      </c>
      <c r="BL353" s="6" t="s">
        <v>161</v>
      </c>
    </row>
    <row r="354" spans="2:64" s="6" customFormat="1" ht="15.75" customHeight="1" x14ac:dyDescent="0.3">
      <c r="B354" s="121"/>
      <c r="E354" s="122"/>
      <c r="F354" s="215" t="s">
        <v>408</v>
      </c>
      <c r="G354" s="216"/>
      <c r="H354" s="216"/>
      <c r="I354" s="216"/>
      <c r="K354" s="122"/>
      <c r="R354" s="123"/>
      <c r="T354" s="124"/>
      <c r="AA354" s="125"/>
      <c r="AT354" s="122" t="s">
        <v>163</v>
      </c>
      <c r="AU354" s="122" t="s">
        <v>102</v>
      </c>
      <c r="AV354" s="122" t="s">
        <v>21</v>
      </c>
      <c r="AW354" s="122" t="s">
        <v>111</v>
      </c>
      <c r="AX354" s="122" t="s">
        <v>82</v>
      </c>
      <c r="AY354" s="122" t="s">
        <v>156</v>
      </c>
    </row>
    <row r="355" spans="2:64" s="6" customFormat="1" ht="15.75" customHeight="1" x14ac:dyDescent="0.3">
      <c r="B355" s="126"/>
      <c r="E355" s="127"/>
      <c r="F355" s="217" t="s">
        <v>413</v>
      </c>
      <c r="G355" s="218"/>
      <c r="H355" s="218"/>
      <c r="I355" s="218"/>
      <c r="K355" s="128">
        <v>2.4</v>
      </c>
      <c r="R355" s="129"/>
      <c r="T355" s="130"/>
      <c r="AA355" s="131"/>
      <c r="AT355" s="127" t="s">
        <v>163</v>
      </c>
      <c r="AU355" s="127" t="s">
        <v>102</v>
      </c>
      <c r="AV355" s="127" t="s">
        <v>102</v>
      </c>
      <c r="AW355" s="127" t="s">
        <v>111</v>
      </c>
      <c r="AX355" s="127" t="s">
        <v>21</v>
      </c>
      <c r="AY355" s="127" t="s">
        <v>156</v>
      </c>
    </row>
    <row r="356" spans="2:64" s="6" customFormat="1" ht="27" customHeight="1" x14ac:dyDescent="0.3">
      <c r="B356" s="22"/>
      <c r="C356" s="114" t="s">
        <v>414</v>
      </c>
      <c r="D356" s="114" t="s">
        <v>157</v>
      </c>
      <c r="E356" s="115" t="s">
        <v>415</v>
      </c>
      <c r="F356" s="211" t="s">
        <v>416</v>
      </c>
      <c r="G356" s="212"/>
      <c r="H356" s="212"/>
      <c r="I356" s="212"/>
      <c r="J356" s="116" t="s">
        <v>194</v>
      </c>
      <c r="K356" s="117">
        <v>158.893</v>
      </c>
      <c r="L356" s="213">
        <v>0</v>
      </c>
      <c r="M356" s="212"/>
      <c r="N356" s="214">
        <f>ROUND($L$356*$K$356,2)</f>
        <v>0</v>
      </c>
      <c r="O356" s="212"/>
      <c r="P356" s="212"/>
      <c r="Q356" s="212"/>
      <c r="R356" s="23"/>
      <c r="T356" s="118"/>
      <c r="U356" s="29" t="s">
        <v>47</v>
      </c>
      <c r="V356" s="119">
        <v>0.02</v>
      </c>
      <c r="W356" s="119">
        <f>$V$356*$K$356</f>
        <v>3.1778599999999999</v>
      </c>
      <c r="X356" s="119">
        <v>0</v>
      </c>
      <c r="Y356" s="119">
        <f>$X$356*$K$356</f>
        <v>0</v>
      </c>
      <c r="Z356" s="119">
        <v>5.0000000000000001E-3</v>
      </c>
      <c r="AA356" s="120">
        <f>$Z$356*$K$356</f>
        <v>0.79446499999999998</v>
      </c>
      <c r="AR356" s="6" t="s">
        <v>161</v>
      </c>
      <c r="AT356" s="6" t="s">
        <v>157</v>
      </c>
      <c r="AU356" s="6" t="s">
        <v>102</v>
      </c>
      <c r="AY356" s="6" t="s">
        <v>156</v>
      </c>
      <c r="BE356" s="83">
        <f>IF($U$356="základní",$N$356,0)</f>
        <v>0</v>
      </c>
      <c r="BF356" s="83">
        <f>IF($U$356="snížená",$N$356,0)</f>
        <v>0</v>
      </c>
      <c r="BG356" s="83">
        <f>IF($U$356="zákl. přenesená",$N$356,0)</f>
        <v>0</v>
      </c>
      <c r="BH356" s="83">
        <f>IF($U$356="sníž. přenesená",$N$356,0)</f>
        <v>0</v>
      </c>
      <c r="BI356" s="83">
        <f>IF($U$356="nulová",$N$356,0)</f>
        <v>0</v>
      </c>
      <c r="BJ356" s="6" t="s">
        <v>21</v>
      </c>
      <c r="BK356" s="83">
        <f>ROUND($L$356*$K$356,2)</f>
        <v>0</v>
      </c>
      <c r="BL356" s="6" t="s">
        <v>161</v>
      </c>
    </row>
    <row r="357" spans="2:64" s="6" customFormat="1" ht="15.75" customHeight="1" x14ac:dyDescent="0.3">
      <c r="B357" s="121"/>
      <c r="E357" s="122"/>
      <c r="F357" s="215" t="s">
        <v>306</v>
      </c>
      <c r="G357" s="216"/>
      <c r="H357" s="216"/>
      <c r="I357" s="216"/>
      <c r="K357" s="122"/>
      <c r="R357" s="123"/>
      <c r="T357" s="124"/>
      <c r="AA357" s="125"/>
      <c r="AT357" s="122" t="s">
        <v>163</v>
      </c>
      <c r="AU357" s="122" t="s">
        <v>102</v>
      </c>
      <c r="AV357" s="122" t="s">
        <v>21</v>
      </c>
      <c r="AW357" s="122" t="s">
        <v>111</v>
      </c>
      <c r="AX357" s="122" t="s">
        <v>82</v>
      </c>
      <c r="AY357" s="122" t="s">
        <v>156</v>
      </c>
    </row>
    <row r="358" spans="2:64" s="6" customFormat="1" ht="15.75" customHeight="1" x14ac:dyDescent="0.3">
      <c r="B358" s="126"/>
      <c r="E358" s="127"/>
      <c r="F358" s="217" t="s">
        <v>307</v>
      </c>
      <c r="G358" s="218"/>
      <c r="H358" s="218"/>
      <c r="I358" s="218"/>
      <c r="K358" s="128">
        <v>135.643</v>
      </c>
      <c r="R358" s="129"/>
      <c r="T358" s="130"/>
      <c r="AA358" s="131"/>
      <c r="AT358" s="127" t="s">
        <v>163</v>
      </c>
      <c r="AU358" s="127" t="s">
        <v>102</v>
      </c>
      <c r="AV358" s="127" t="s">
        <v>102</v>
      </c>
      <c r="AW358" s="127" t="s">
        <v>111</v>
      </c>
      <c r="AX358" s="127" t="s">
        <v>82</v>
      </c>
      <c r="AY358" s="127" t="s">
        <v>156</v>
      </c>
    </row>
    <row r="359" spans="2:64" s="6" customFormat="1" ht="15.75" customHeight="1" x14ac:dyDescent="0.3">
      <c r="B359" s="121"/>
      <c r="E359" s="122"/>
      <c r="F359" s="215" t="s">
        <v>308</v>
      </c>
      <c r="G359" s="216"/>
      <c r="H359" s="216"/>
      <c r="I359" s="216"/>
      <c r="K359" s="122"/>
      <c r="R359" s="123"/>
      <c r="T359" s="124"/>
      <c r="AA359" s="125"/>
      <c r="AT359" s="122" t="s">
        <v>163</v>
      </c>
      <c r="AU359" s="122" t="s">
        <v>102</v>
      </c>
      <c r="AV359" s="122" t="s">
        <v>21</v>
      </c>
      <c r="AW359" s="122" t="s">
        <v>111</v>
      </c>
      <c r="AX359" s="122" t="s">
        <v>82</v>
      </c>
      <c r="AY359" s="122" t="s">
        <v>156</v>
      </c>
    </row>
    <row r="360" spans="2:64" s="6" customFormat="1" ht="15.75" customHeight="1" x14ac:dyDescent="0.3">
      <c r="B360" s="126"/>
      <c r="E360" s="127"/>
      <c r="F360" s="217" t="s">
        <v>309</v>
      </c>
      <c r="G360" s="218"/>
      <c r="H360" s="218"/>
      <c r="I360" s="218"/>
      <c r="K360" s="128">
        <v>15.087999999999999</v>
      </c>
      <c r="R360" s="129"/>
      <c r="T360" s="130"/>
      <c r="AA360" s="131"/>
      <c r="AT360" s="127" t="s">
        <v>163</v>
      </c>
      <c r="AU360" s="127" t="s">
        <v>102</v>
      </c>
      <c r="AV360" s="127" t="s">
        <v>102</v>
      </c>
      <c r="AW360" s="127" t="s">
        <v>111</v>
      </c>
      <c r="AX360" s="127" t="s">
        <v>82</v>
      </c>
      <c r="AY360" s="127" t="s">
        <v>156</v>
      </c>
    </row>
    <row r="361" spans="2:64" s="6" customFormat="1" ht="15.75" customHeight="1" x14ac:dyDescent="0.3">
      <c r="B361" s="121"/>
      <c r="E361" s="122"/>
      <c r="F361" s="215" t="s">
        <v>310</v>
      </c>
      <c r="G361" s="216"/>
      <c r="H361" s="216"/>
      <c r="I361" s="216"/>
      <c r="K361" s="122"/>
      <c r="R361" s="123"/>
      <c r="T361" s="124"/>
      <c r="AA361" s="125"/>
      <c r="AT361" s="122" t="s">
        <v>163</v>
      </c>
      <c r="AU361" s="122" t="s">
        <v>102</v>
      </c>
      <c r="AV361" s="122" t="s">
        <v>21</v>
      </c>
      <c r="AW361" s="122" t="s">
        <v>111</v>
      </c>
      <c r="AX361" s="122" t="s">
        <v>82</v>
      </c>
      <c r="AY361" s="122" t="s">
        <v>156</v>
      </c>
    </row>
    <row r="362" spans="2:64" s="6" customFormat="1" ht="39" customHeight="1" x14ac:dyDescent="0.3">
      <c r="B362" s="126"/>
      <c r="E362" s="127"/>
      <c r="F362" s="217" t="s">
        <v>262</v>
      </c>
      <c r="G362" s="218"/>
      <c r="H362" s="218"/>
      <c r="I362" s="218"/>
      <c r="K362" s="128">
        <v>8.1620000000000008</v>
      </c>
      <c r="R362" s="129"/>
      <c r="T362" s="130"/>
      <c r="AA362" s="131"/>
      <c r="AT362" s="127" t="s">
        <v>163</v>
      </c>
      <c r="AU362" s="127" t="s">
        <v>102</v>
      </c>
      <c r="AV362" s="127" t="s">
        <v>102</v>
      </c>
      <c r="AW362" s="127" t="s">
        <v>111</v>
      </c>
      <c r="AX362" s="127" t="s">
        <v>82</v>
      </c>
      <c r="AY362" s="127" t="s">
        <v>156</v>
      </c>
    </row>
    <row r="363" spans="2:64" s="6" customFormat="1" ht="15.75" customHeight="1" x14ac:dyDescent="0.3">
      <c r="B363" s="132"/>
      <c r="E363" s="133"/>
      <c r="F363" s="219" t="s">
        <v>211</v>
      </c>
      <c r="G363" s="220"/>
      <c r="H363" s="220"/>
      <c r="I363" s="220"/>
      <c r="K363" s="134">
        <v>158.893</v>
      </c>
      <c r="R363" s="135"/>
      <c r="T363" s="136"/>
      <c r="AA363" s="137"/>
      <c r="AT363" s="133" t="s">
        <v>163</v>
      </c>
      <c r="AU363" s="133" t="s">
        <v>102</v>
      </c>
      <c r="AV363" s="133" t="s">
        <v>161</v>
      </c>
      <c r="AW363" s="133" t="s">
        <v>111</v>
      </c>
      <c r="AX363" s="133" t="s">
        <v>21</v>
      </c>
      <c r="AY363" s="133" t="s">
        <v>156</v>
      </c>
    </row>
    <row r="364" spans="2:64" s="6" customFormat="1" ht="27" customHeight="1" x14ac:dyDescent="0.3">
      <c r="B364" s="22"/>
      <c r="C364" s="114" t="s">
        <v>417</v>
      </c>
      <c r="D364" s="114" t="s">
        <v>157</v>
      </c>
      <c r="E364" s="115" t="s">
        <v>418</v>
      </c>
      <c r="F364" s="211" t="s">
        <v>419</v>
      </c>
      <c r="G364" s="212"/>
      <c r="H364" s="212"/>
      <c r="I364" s="212"/>
      <c r="J364" s="116" t="s">
        <v>194</v>
      </c>
      <c r="K364" s="117">
        <v>4.2220000000000004</v>
      </c>
      <c r="L364" s="213">
        <v>0</v>
      </c>
      <c r="M364" s="212"/>
      <c r="N364" s="214">
        <f>ROUND($L$364*$K$364,2)</f>
        <v>0</v>
      </c>
      <c r="O364" s="212"/>
      <c r="P364" s="212"/>
      <c r="Q364" s="212"/>
      <c r="R364" s="23"/>
      <c r="T364" s="118"/>
      <c r="U364" s="29" t="s">
        <v>47</v>
      </c>
      <c r="V364" s="119">
        <v>0.68600000000000005</v>
      </c>
      <c r="W364" s="119">
        <f>$V$364*$K$364</f>
        <v>2.8962920000000003</v>
      </c>
      <c r="X364" s="119">
        <v>0</v>
      </c>
      <c r="Y364" s="119">
        <f>$X$364*$K$364</f>
        <v>0</v>
      </c>
      <c r="Z364" s="119">
        <v>6.6000000000000003E-2</v>
      </c>
      <c r="AA364" s="120">
        <f>$Z$364*$K$364</f>
        <v>0.27865200000000007</v>
      </c>
      <c r="AR364" s="6" t="s">
        <v>161</v>
      </c>
      <c r="AT364" s="6" t="s">
        <v>157</v>
      </c>
      <c r="AU364" s="6" t="s">
        <v>102</v>
      </c>
      <c r="AY364" s="6" t="s">
        <v>156</v>
      </c>
      <c r="BE364" s="83">
        <f>IF($U$364="základní",$N$364,0)</f>
        <v>0</v>
      </c>
      <c r="BF364" s="83">
        <f>IF($U$364="snížená",$N$364,0)</f>
        <v>0</v>
      </c>
      <c r="BG364" s="83">
        <f>IF($U$364="zákl. přenesená",$N$364,0)</f>
        <v>0</v>
      </c>
      <c r="BH364" s="83">
        <f>IF($U$364="sníž. přenesená",$N$364,0)</f>
        <v>0</v>
      </c>
      <c r="BI364" s="83">
        <f>IF($U$364="nulová",$N$364,0)</f>
        <v>0</v>
      </c>
      <c r="BJ364" s="6" t="s">
        <v>21</v>
      </c>
      <c r="BK364" s="83">
        <f>ROUND($L$364*$K$364,2)</f>
        <v>0</v>
      </c>
      <c r="BL364" s="6" t="s">
        <v>161</v>
      </c>
    </row>
    <row r="365" spans="2:64" s="6" customFormat="1" ht="15.75" customHeight="1" x14ac:dyDescent="0.3">
      <c r="B365" s="121"/>
      <c r="E365" s="122"/>
      <c r="F365" s="215" t="s">
        <v>420</v>
      </c>
      <c r="G365" s="216"/>
      <c r="H365" s="216"/>
      <c r="I365" s="216"/>
      <c r="K365" s="122"/>
      <c r="R365" s="123"/>
      <c r="T365" s="124"/>
      <c r="AA365" s="125"/>
      <c r="AT365" s="122" t="s">
        <v>163</v>
      </c>
      <c r="AU365" s="122" t="s">
        <v>102</v>
      </c>
      <c r="AV365" s="122" t="s">
        <v>21</v>
      </c>
      <c r="AW365" s="122" t="s">
        <v>111</v>
      </c>
      <c r="AX365" s="122" t="s">
        <v>82</v>
      </c>
      <c r="AY365" s="122" t="s">
        <v>156</v>
      </c>
    </row>
    <row r="366" spans="2:64" s="6" customFormat="1" ht="15.75" customHeight="1" x14ac:dyDescent="0.3">
      <c r="B366" s="126"/>
      <c r="E366" s="127"/>
      <c r="F366" s="217" t="s">
        <v>421</v>
      </c>
      <c r="G366" s="218"/>
      <c r="H366" s="218"/>
      <c r="I366" s="218"/>
      <c r="K366" s="128">
        <v>4.2220000000000004</v>
      </c>
      <c r="R366" s="129"/>
      <c r="T366" s="130"/>
      <c r="AA366" s="131"/>
      <c r="AT366" s="127" t="s">
        <v>163</v>
      </c>
      <c r="AU366" s="127" t="s">
        <v>102</v>
      </c>
      <c r="AV366" s="127" t="s">
        <v>102</v>
      </c>
      <c r="AW366" s="127" t="s">
        <v>111</v>
      </c>
      <c r="AX366" s="127" t="s">
        <v>21</v>
      </c>
      <c r="AY366" s="127" t="s">
        <v>156</v>
      </c>
    </row>
    <row r="367" spans="2:64" s="6" customFormat="1" ht="27" customHeight="1" x14ac:dyDescent="0.3">
      <c r="B367" s="22"/>
      <c r="C367" s="114" t="s">
        <v>422</v>
      </c>
      <c r="D367" s="114" t="s">
        <v>157</v>
      </c>
      <c r="E367" s="115" t="s">
        <v>423</v>
      </c>
      <c r="F367" s="211" t="s">
        <v>424</v>
      </c>
      <c r="G367" s="212"/>
      <c r="H367" s="212"/>
      <c r="I367" s="212"/>
      <c r="J367" s="116" t="s">
        <v>194</v>
      </c>
      <c r="K367" s="117">
        <v>4.2220000000000004</v>
      </c>
      <c r="L367" s="213">
        <v>0</v>
      </c>
      <c r="M367" s="212"/>
      <c r="N367" s="214">
        <f>ROUND($L$367*$K$367,2)</f>
        <v>0</v>
      </c>
      <c r="O367" s="212"/>
      <c r="P367" s="212"/>
      <c r="Q367" s="212"/>
      <c r="R367" s="23"/>
      <c r="T367" s="118"/>
      <c r="U367" s="29" t="s">
        <v>47</v>
      </c>
      <c r="V367" s="119">
        <v>0.45200000000000001</v>
      </c>
      <c r="W367" s="119">
        <f>$V$367*$K$367</f>
        <v>1.9083440000000003</v>
      </c>
      <c r="X367" s="119">
        <v>0</v>
      </c>
      <c r="Y367" s="119">
        <f>$X$367*$K$367</f>
        <v>0</v>
      </c>
      <c r="Z367" s="119">
        <v>6.5000000000000002E-2</v>
      </c>
      <c r="AA367" s="120">
        <f>$Z$367*$K$367</f>
        <v>0.27443000000000006</v>
      </c>
      <c r="AR367" s="6" t="s">
        <v>161</v>
      </c>
      <c r="AT367" s="6" t="s">
        <v>157</v>
      </c>
      <c r="AU367" s="6" t="s">
        <v>102</v>
      </c>
      <c r="AY367" s="6" t="s">
        <v>156</v>
      </c>
      <c r="BE367" s="83">
        <f>IF($U$367="základní",$N$367,0)</f>
        <v>0</v>
      </c>
      <c r="BF367" s="83">
        <f>IF($U$367="snížená",$N$367,0)</f>
        <v>0</v>
      </c>
      <c r="BG367" s="83">
        <f>IF($U$367="zákl. přenesená",$N$367,0)</f>
        <v>0</v>
      </c>
      <c r="BH367" s="83">
        <f>IF($U$367="sníž. přenesená",$N$367,0)</f>
        <v>0</v>
      </c>
      <c r="BI367" s="83">
        <f>IF($U$367="nulová",$N$367,0)</f>
        <v>0</v>
      </c>
      <c r="BJ367" s="6" t="s">
        <v>21</v>
      </c>
      <c r="BK367" s="83">
        <f>ROUND($L$367*$K$367,2)</f>
        <v>0</v>
      </c>
      <c r="BL367" s="6" t="s">
        <v>161</v>
      </c>
    </row>
    <row r="368" spans="2:64" s="6" customFormat="1" ht="15.75" customHeight="1" x14ac:dyDescent="0.3">
      <c r="B368" s="121"/>
      <c r="E368" s="122"/>
      <c r="F368" s="215" t="s">
        <v>420</v>
      </c>
      <c r="G368" s="216"/>
      <c r="H368" s="216"/>
      <c r="I368" s="216"/>
      <c r="K368" s="122"/>
      <c r="R368" s="123"/>
      <c r="T368" s="124"/>
      <c r="AA368" s="125"/>
      <c r="AT368" s="122" t="s">
        <v>163</v>
      </c>
      <c r="AU368" s="122" t="s">
        <v>102</v>
      </c>
      <c r="AV368" s="122" t="s">
        <v>21</v>
      </c>
      <c r="AW368" s="122" t="s">
        <v>111</v>
      </c>
      <c r="AX368" s="122" t="s">
        <v>82</v>
      </c>
      <c r="AY368" s="122" t="s">
        <v>156</v>
      </c>
    </row>
    <row r="369" spans="2:64" s="6" customFormat="1" ht="15.75" customHeight="1" x14ac:dyDescent="0.3">
      <c r="B369" s="126"/>
      <c r="E369" s="127"/>
      <c r="F369" s="217" t="s">
        <v>421</v>
      </c>
      <c r="G369" s="218"/>
      <c r="H369" s="218"/>
      <c r="I369" s="218"/>
      <c r="K369" s="128">
        <v>4.2220000000000004</v>
      </c>
      <c r="R369" s="129"/>
      <c r="T369" s="130"/>
      <c r="AA369" s="131"/>
      <c r="AT369" s="127" t="s">
        <v>163</v>
      </c>
      <c r="AU369" s="127" t="s">
        <v>102</v>
      </c>
      <c r="AV369" s="127" t="s">
        <v>102</v>
      </c>
      <c r="AW369" s="127" t="s">
        <v>111</v>
      </c>
      <c r="AX369" s="127" t="s">
        <v>21</v>
      </c>
      <c r="AY369" s="127" t="s">
        <v>156</v>
      </c>
    </row>
    <row r="370" spans="2:64" s="6" customFormat="1" ht="27" customHeight="1" x14ac:dyDescent="0.3">
      <c r="B370" s="22"/>
      <c r="C370" s="114" t="s">
        <v>425</v>
      </c>
      <c r="D370" s="114" t="s">
        <v>157</v>
      </c>
      <c r="E370" s="115" t="s">
        <v>426</v>
      </c>
      <c r="F370" s="211" t="s">
        <v>427</v>
      </c>
      <c r="G370" s="212"/>
      <c r="H370" s="212"/>
      <c r="I370" s="212"/>
      <c r="J370" s="116" t="s">
        <v>194</v>
      </c>
      <c r="K370" s="117">
        <v>4.2220000000000004</v>
      </c>
      <c r="L370" s="213">
        <v>0</v>
      </c>
      <c r="M370" s="212"/>
      <c r="N370" s="214">
        <f>ROUND($L$370*$K$370,2)</f>
        <v>0</v>
      </c>
      <c r="O370" s="212"/>
      <c r="P370" s="212"/>
      <c r="Q370" s="212"/>
      <c r="R370" s="23"/>
      <c r="T370" s="118"/>
      <c r="U370" s="29" t="s">
        <v>47</v>
      </c>
      <c r="V370" s="119">
        <v>1.155</v>
      </c>
      <c r="W370" s="119">
        <f>$V$370*$K$370</f>
        <v>4.8764100000000008</v>
      </c>
      <c r="X370" s="119">
        <v>1.9949999999999999E-2</v>
      </c>
      <c r="Y370" s="119">
        <f>$X$370*$K$370</f>
        <v>8.4228900000000009E-2</v>
      </c>
      <c r="Z370" s="119">
        <v>0</v>
      </c>
      <c r="AA370" s="120">
        <f>$Z$370*$K$370</f>
        <v>0</v>
      </c>
      <c r="AR370" s="6" t="s">
        <v>161</v>
      </c>
      <c r="AT370" s="6" t="s">
        <v>157</v>
      </c>
      <c r="AU370" s="6" t="s">
        <v>102</v>
      </c>
      <c r="AY370" s="6" t="s">
        <v>156</v>
      </c>
      <c r="BE370" s="83">
        <f>IF($U$370="základní",$N$370,0)</f>
        <v>0</v>
      </c>
      <c r="BF370" s="83">
        <f>IF($U$370="snížená",$N$370,0)</f>
        <v>0</v>
      </c>
      <c r="BG370" s="83">
        <f>IF($U$370="zákl. přenesená",$N$370,0)</f>
        <v>0</v>
      </c>
      <c r="BH370" s="83">
        <f>IF($U$370="sníž. přenesená",$N$370,0)</f>
        <v>0</v>
      </c>
      <c r="BI370" s="83">
        <f>IF($U$370="nulová",$N$370,0)</f>
        <v>0</v>
      </c>
      <c r="BJ370" s="6" t="s">
        <v>21</v>
      </c>
      <c r="BK370" s="83">
        <f>ROUND($L$370*$K$370,2)</f>
        <v>0</v>
      </c>
      <c r="BL370" s="6" t="s">
        <v>161</v>
      </c>
    </row>
    <row r="371" spans="2:64" s="6" customFormat="1" ht="15.75" customHeight="1" x14ac:dyDescent="0.3">
      <c r="B371" s="121"/>
      <c r="E371" s="122"/>
      <c r="F371" s="215" t="s">
        <v>420</v>
      </c>
      <c r="G371" s="216"/>
      <c r="H371" s="216"/>
      <c r="I371" s="216"/>
      <c r="K371" s="122"/>
      <c r="R371" s="123"/>
      <c r="T371" s="124"/>
      <c r="AA371" s="125"/>
      <c r="AT371" s="122" t="s">
        <v>163</v>
      </c>
      <c r="AU371" s="122" t="s">
        <v>102</v>
      </c>
      <c r="AV371" s="122" t="s">
        <v>21</v>
      </c>
      <c r="AW371" s="122" t="s">
        <v>111</v>
      </c>
      <c r="AX371" s="122" t="s">
        <v>82</v>
      </c>
      <c r="AY371" s="122" t="s">
        <v>156</v>
      </c>
    </row>
    <row r="372" spans="2:64" s="6" customFormat="1" ht="15.75" customHeight="1" x14ac:dyDescent="0.3">
      <c r="B372" s="126"/>
      <c r="E372" s="127"/>
      <c r="F372" s="217" t="s">
        <v>421</v>
      </c>
      <c r="G372" s="218"/>
      <c r="H372" s="218"/>
      <c r="I372" s="218"/>
      <c r="K372" s="128">
        <v>4.2220000000000004</v>
      </c>
      <c r="R372" s="129"/>
      <c r="T372" s="130"/>
      <c r="AA372" s="131"/>
      <c r="AT372" s="127" t="s">
        <v>163</v>
      </c>
      <c r="AU372" s="127" t="s">
        <v>102</v>
      </c>
      <c r="AV372" s="127" t="s">
        <v>102</v>
      </c>
      <c r="AW372" s="127" t="s">
        <v>111</v>
      </c>
      <c r="AX372" s="127" t="s">
        <v>21</v>
      </c>
      <c r="AY372" s="127" t="s">
        <v>156</v>
      </c>
    </row>
    <row r="373" spans="2:64" s="6" customFormat="1" ht="27" customHeight="1" x14ac:dyDescent="0.3">
      <c r="B373" s="22"/>
      <c r="C373" s="114" t="s">
        <v>428</v>
      </c>
      <c r="D373" s="114" t="s">
        <v>157</v>
      </c>
      <c r="E373" s="115" t="s">
        <v>429</v>
      </c>
      <c r="F373" s="211" t="s">
        <v>430</v>
      </c>
      <c r="G373" s="212"/>
      <c r="H373" s="212"/>
      <c r="I373" s="212"/>
      <c r="J373" s="116" t="s">
        <v>194</v>
      </c>
      <c r="K373" s="117">
        <v>4.2220000000000004</v>
      </c>
      <c r="L373" s="213">
        <v>0</v>
      </c>
      <c r="M373" s="212"/>
      <c r="N373" s="214">
        <f>ROUND($L$373*$K$373,2)</f>
        <v>0</v>
      </c>
      <c r="O373" s="212"/>
      <c r="P373" s="212"/>
      <c r="Q373" s="212"/>
      <c r="R373" s="23"/>
      <c r="T373" s="118"/>
      <c r="U373" s="29" t="s">
        <v>47</v>
      </c>
      <c r="V373" s="119">
        <v>0.55400000000000005</v>
      </c>
      <c r="W373" s="119">
        <f>$V$373*$K$373</f>
        <v>2.3389880000000005</v>
      </c>
      <c r="X373" s="119">
        <v>7.1199999999999996E-3</v>
      </c>
      <c r="Y373" s="119">
        <f>$X$373*$K$373</f>
        <v>3.006064E-2</v>
      </c>
      <c r="Z373" s="119">
        <v>0</v>
      </c>
      <c r="AA373" s="120">
        <f>$Z$373*$K$373</f>
        <v>0</v>
      </c>
      <c r="AR373" s="6" t="s">
        <v>161</v>
      </c>
      <c r="AT373" s="6" t="s">
        <v>157</v>
      </c>
      <c r="AU373" s="6" t="s">
        <v>102</v>
      </c>
      <c r="AY373" s="6" t="s">
        <v>156</v>
      </c>
      <c r="BE373" s="83">
        <f>IF($U$373="základní",$N$373,0)</f>
        <v>0</v>
      </c>
      <c r="BF373" s="83">
        <f>IF($U$373="snížená",$N$373,0)</f>
        <v>0</v>
      </c>
      <c r="BG373" s="83">
        <f>IF($U$373="zákl. přenesená",$N$373,0)</f>
        <v>0</v>
      </c>
      <c r="BH373" s="83">
        <f>IF($U$373="sníž. přenesená",$N$373,0)</f>
        <v>0</v>
      </c>
      <c r="BI373" s="83">
        <f>IF($U$373="nulová",$N$373,0)</f>
        <v>0</v>
      </c>
      <c r="BJ373" s="6" t="s">
        <v>21</v>
      </c>
      <c r="BK373" s="83">
        <f>ROUND($L$373*$K$373,2)</f>
        <v>0</v>
      </c>
      <c r="BL373" s="6" t="s">
        <v>161</v>
      </c>
    </row>
    <row r="374" spans="2:64" s="6" customFormat="1" ht="15.75" customHeight="1" x14ac:dyDescent="0.3">
      <c r="B374" s="121"/>
      <c r="E374" s="122"/>
      <c r="F374" s="215" t="s">
        <v>420</v>
      </c>
      <c r="G374" s="216"/>
      <c r="H374" s="216"/>
      <c r="I374" s="216"/>
      <c r="K374" s="122"/>
      <c r="R374" s="123"/>
      <c r="T374" s="124"/>
      <c r="AA374" s="125"/>
      <c r="AT374" s="122" t="s">
        <v>163</v>
      </c>
      <c r="AU374" s="122" t="s">
        <v>102</v>
      </c>
      <c r="AV374" s="122" t="s">
        <v>21</v>
      </c>
      <c r="AW374" s="122" t="s">
        <v>111</v>
      </c>
      <c r="AX374" s="122" t="s">
        <v>82</v>
      </c>
      <c r="AY374" s="122" t="s">
        <v>156</v>
      </c>
    </row>
    <row r="375" spans="2:64" s="6" customFormat="1" ht="15.75" customHeight="1" x14ac:dyDescent="0.3">
      <c r="B375" s="126"/>
      <c r="E375" s="127"/>
      <c r="F375" s="217" t="s">
        <v>421</v>
      </c>
      <c r="G375" s="218"/>
      <c r="H375" s="218"/>
      <c r="I375" s="218"/>
      <c r="K375" s="128">
        <v>4.2220000000000004</v>
      </c>
      <c r="R375" s="129"/>
      <c r="T375" s="130"/>
      <c r="AA375" s="131"/>
      <c r="AT375" s="127" t="s">
        <v>163</v>
      </c>
      <c r="AU375" s="127" t="s">
        <v>102</v>
      </c>
      <c r="AV375" s="127" t="s">
        <v>102</v>
      </c>
      <c r="AW375" s="127" t="s">
        <v>111</v>
      </c>
      <c r="AX375" s="127" t="s">
        <v>21</v>
      </c>
      <c r="AY375" s="127" t="s">
        <v>156</v>
      </c>
    </row>
    <row r="376" spans="2:64" s="6" customFormat="1" ht="27" customHeight="1" x14ac:dyDescent="0.3">
      <c r="B376" s="22"/>
      <c r="C376" s="114" t="s">
        <v>431</v>
      </c>
      <c r="D376" s="114" t="s">
        <v>157</v>
      </c>
      <c r="E376" s="115" t="s">
        <v>432</v>
      </c>
      <c r="F376" s="211" t="s">
        <v>433</v>
      </c>
      <c r="G376" s="212"/>
      <c r="H376" s="212"/>
      <c r="I376" s="212"/>
      <c r="J376" s="116" t="s">
        <v>194</v>
      </c>
      <c r="K376" s="117">
        <v>4.2220000000000004</v>
      </c>
      <c r="L376" s="213">
        <v>0</v>
      </c>
      <c r="M376" s="212"/>
      <c r="N376" s="214">
        <f>ROUND($L$376*$K$376,2)</f>
        <v>0</v>
      </c>
      <c r="O376" s="212"/>
      <c r="P376" s="212"/>
      <c r="Q376" s="212"/>
      <c r="R376" s="23"/>
      <c r="T376" s="118"/>
      <c r="U376" s="29" t="s">
        <v>47</v>
      </c>
      <c r="V376" s="119">
        <v>0.32400000000000001</v>
      </c>
      <c r="W376" s="119">
        <f>$V$376*$K$376</f>
        <v>1.3679280000000003</v>
      </c>
      <c r="X376" s="119">
        <v>9.8999999999999999E-4</v>
      </c>
      <c r="Y376" s="119">
        <f>$X$376*$K$376</f>
        <v>4.1797800000000001E-3</v>
      </c>
      <c r="Z376" s="119">
        <v>0</v>
      </c>
      <c r="AA376" s="120">
        <f>$Z$376*$K$376</f>
        <v>0</v>
      </c>
      <c r="AR376" s="6" t="s">
        <v>161</v>
      </c>
      <c r="AT376" s="6" t="s">
        <v>157</v>
      </c>
      <c r="AU376" s="6" t="s">
        <v>102</v>
      </c>
      <c r="AY376" s="6" t="s">
        <v>156</v>
      </c>
      <c r="BE376" s="83">
        <f>IF($U$376="základní",$N$376,0)</f>
        <v>0</v>
      </c>
      <c r="BF376" s="83">
        <f>IF($U$376="snížená",$N$376,0)</f>
        <v>0</v>
      </c>
      <c r="BG376" s="83">
        <f>IF($U$376="zákl. přenesená",$N$376,0)</f>
        <v>0</v>
      </c>
      <c r="BH376" s="83">
        <f>IF($U$376="sníž. přenesená",$N$376,0)</f>
        <v>0</v>
      </c>
      <c r="BI376" s="83">
        <f>IF($U$376="nulová",$N$376,0)</f>
        <v>0</v>
      </c>
      <c r="BJ376" s="6" t="s">
        <v>21</v>
      </c>
      <c r="BK376" s="83">
        <f>ROUND($L$376*$K$376,2)</f>
        <v>0</v>
      </c>
      <c r="BL376" s="6" t="s">
        <v>161</v>
      </c>
    </row>
    <row r="377" spans="2:64" s="6" customFormat="1" ht="15.75" customHeight="1" x14ac:dyDescent="0.3">
      <c r="B377" s="121"/>
      <c r="E377" s="122"/>
      <c r="F377" s="215" t="s">
        <v>420</v>
      </c>
      <c r="G377" s="216"/>
      <c r="H377" s="216"/>
      <c r="I377" s="216"/>
      <c r="K377" s="122"/>
      <c r="R377" s="123"/>
      <c r="T377" s="124"/>
      <c r="AA377" s="125"/>
      <c r="AT377" s="122" t="s">
        <v>163</v>
      </c>
      <c r="AU377" s="122" t="s">
        <v>102</v>
      </c>
      <c r="AV377" s="122" t="s">
        <v>21</v>
      </c>
      <c r="AW377" s="122" t="s">
        <v>111</v>
      </c>
      <c r="AX377" s="122" t="s">
        <v>82</v>
      </c>
      <c r="AY377" s="122" t="s">
        <v>156</v>
      </c>
    </row>
    <row r="378" spans="2:64" s="6" customFormat="1" ht="15.75" customHeight="1" x14ac:dyDescent="0.3">
      <c r="B378" s="126"/>
      <c r="E378" s="127"/>
      <c r="F378" s="217" t="s">
        <v>421</v>
      </c>
      <c r="G378" s="218"/>
      <c r="H378" s="218"/>
      <c r="I378" s="218"/>
      <c r="K378" s="128">
        <v>4.2220000000000004</v>
      </c>
      <c r="R378" s="129"/>
      <c r="T378" s="130"/>
      <c r="AA378" s="131"/>
      <c r="AT378" s="127" t="s">
        <v>163</v>
      </c>
      <c r="AU378" s="127" t="s">
        <v>102</v>
      </c>
      <c r="AV378" s="127" t="s">
        <v>102</v>
      </c>
      <c r="AW378" s="127" t="s">
        <v>111</v>
      </c>
      <c r="AX378" s="127" t="s">
        <v>21</v>
      </c>
      <c r="AY378" s="127" t="s">
        <v>156</v>
      </c>
    </row>
    <row r="379" spans="2:64" s="6" customFormat="1" ht="27" customHeight="1" x14ac:dyDescent="0.3">
      <c r="B379" s="22"/>
      <c r="C379" s="114" t="s">
        <v>434</v>
      </c>
      <c r="D379" s="114" t="s">
        <v>157</v>
      </c>
      <c r="E379" s="115" t="s">
        <v>435</v>
      </c>
      <c r="F379" s="211" t="s">
        <v>436</v>
      </c>
      <c r="G379" s="212"/>
      <c r="H379" s="212"/>
      <c r="I379" s="212"/>
      <c r="J379" s="116" t="s">
        <v>194</v>
      </c>
      <c r="K379" s="117">
        <v>4.2220000000000004</v>
      </c>
      <c r="L379" s="213">
        <v>0</v>
      </c>
      <c r="M379" s="212"/>
      <c r="N379" s="214">
        <f>ROUND($L$379*$K$379,2)</f>
        <v>0</v>
      </c>
      <c r="O379" s="212"/>
      <c r="P379" s="212"/>
      <c r="Q379" s="212"/>
      <c r="R379" s="23"/>
      <c r="T379" s="118"/>
      <c r="U379" s="29" t="s">
        <v>47</v>
      </c>
      <c r="V379" s="119">
        <v>0.51</v>
      </c>
      <c r="W379" s="119">
        <f>$V$379*$K$379</f>
        <v>2.1532200000000001</v>
      </c>
      <c r="X379" s="119">
        <v>1.58E-3</v>
      </c>
      <c r="Y379" s="119">
        <f>$X$379*$K$379</f>
        <v>6.6707600000000004E-3</v>
      </c>
      <c r="Z379" s="119">
        <v>0</v>
      </c>
      <c r="AA379" s="120">
        <f>$Z$379*$K$379</f>
        <v>0</v>
      </c>
      <c r="AR379" s="6" t="s">
        <v>161</v>
      </c>
      <c r="AT379" s="6" t="s">
        <v>157</v>
      </c>
      <c r="AU379" s="6" t="s">
        <v>102</v>
      </c>
      <c r="AY379" s="6" t="s">
        <v>156</v>
      </c>
      <c r="BE379" s="83">
        <f>IF($U$379="základní",$N$379,0)</f>
        <v>0</v>
      </c>
      <c r="BF379" s="83">
        <f>IF($U$379="snížená",$N$379,0)</f>
        <v>0</v>
      </c>
      <c r="BG379" s="83">
        <f>IF($U$379="zákl. přenesená",$N$379,0)</f>
        <v>0</v>
      </c>
      <c r="BH379" s="83">
        <f>IF($U$379="sníž. přenesená",$N$379,0)</f>
        <v>0</v>
      </c>
      <c r="BI379" s="83">
        <f>IF($U$379="nulová",$N$379,0)</f>
        <v>0</v>
      </c>
      <c r="BJ379" s="6" t="s">
        <v>21</v>
      </c>
      <c r="BK379" s="83">
        <f>ROUND($L$379*$K$379,2)</f>
        <v>0</v>
      </c>
      <c r="BL379" s="6" t="s">
        <v>161</v>
      </c>
    </row>
    <row r="380" spans="2:64" s="6" customFormat="1" ht="15.75" customHeight="1" x14ac:dyDescent="0.3">
      <c r="B380" s="121"/>
      <c r="E380" s="122"/>
      <c r="F380" s="215" t="s">
        <v>420</v>
      </c>
      <c r="G380" s="216"/>
      <c r="H380" s="216"/>
      <c r="I380" s="216"/>
      <c r="K380" s="122"/>
      <c r="R380" s="123"/>
      <c r="T380" s="124"/>
      <c r="AA380" s="125"/>
      <c r="AT380" s="122" t="s">
        <v>163</v>
      </c>
      <c r="AU380" s="122" t="s">
        <v>102</v>
      </c>
      <c r="AV380" s="122" t="s">
        <v>21</v>
      </c>
      <c r="AW380" s="122" t="s">
        <v>111</v>
      </c>
      <c r="AX380" s="122" t="s">
        <v>82</v>
      </c>
      <c r="AY380" s="122" t="s">
        <v>156</v>
      </c>
    </row>
    <row r="381" spans="2:64" s="6" customFormat="1" ht="15.75" customHeight="1" x14ac:dyDescent="0.3">
      <c r="B381" s="126"/>
      <c r="E381" s="127"/>
      <c r="F381" s="217" t="s">
        <v>421</v>
      </c>
      <c r="G381" s="218"/>
      <c r="H381" s="218"/>
      <c r="I381" s="218"/>
      <c r="K381" s="128">
        <v>4.2220000000000004</v>
      </c>
      <c r="R381" s="129"/>
      <c r="T381" s="130"/>
      <c r="AA381" s="131"/>
      <c r="AT381" s="127" t="s">
        <v>163</v>
      </c>
      <c r="AU381" s="127" t="s">
        <v>102</v>
      </c>
      <c r="AV381" s="127" t="s">
        <v>102</v>
      </c>
      <c r="AW381" s="127" t="s">
        <v>111</v>
      </c>
      <c r="AX381" s="127" t="s">
        <v>21</v>
      </c>
      <c r="AY381" s="127" t="s">
        <v>156</v>
      </c>
    </row>
    <row r="382" spans="2:64" s="104" customFormat="1" ht="30.75" customHeight="1" x14ac:dyDescent="0.3">
      <c r="B382" s="105"/>
      <c r="D382" s="113" t="s">
        <v>119</v>
      </c>
      <c r="N382" s="205">
        <f>$BK$382</f>
        <v>0</v>
      </c>
      <c r="O382" s="206"/>
      <c r="P382" s="206"/>
      <c r="Q382" s="206"/>
      <c r="R382" s="108"/>
      <c r="T382" s="109"/>
      <c r="W382" s="110">
        <f>SUM($W$383:$W$386)</f>
        <v>17.963899999999999</v>
      </c>
      <c r="Y382" s="110">
        <f>SUM($Y$383:$Y$386)</f>
        <v>0</v>
      </c>
      <c r="AA382" s="111">
        <f>SUM($AA$383:$AA$386)</f>
        <v>0</v>
      </c>
      <c r="AR382" s="107" t="s">
        <v>21</v>
      </c>
      <c r="AT382" s="107" t="s">
        <v>81</v>
      </c>
      <c r="AU382" s="107" t="s">
        <v>21</v>
      </c>
      <c r="AY382" s="107" t="s">
        <v>156</v>
      </c>
      <c r="BK382" s="112">
        <f>SUM($BK$383:$BK$386)</f>
        <v>0</v>
      </c>
    </row>
    <row r="383" spans="2:64" s="6" customFormat="1" ht="39" customHeight="1" x14ac:dyDescent="0.3">
      <c r="B383" s="22"/>
      <c r="C383" s="114" t="s">
        <v>437</v>
      </c>
      <c r="D383" s="114" t="s">
        <v>157</v>
      </c>
      <c r="E383" s="115" t="s">
        <v>438</v>
      </c>
      <c r="F383" s="211" t="s">
        <v>439</v>
      </c>
      <c r="G383" s="212"/>
      <c r="H383" s="212"/>
      <c r="I383" s="212"/>
      <c r="J383" s="116" t="s">
        <v>178</v>
      </c>
      <c r="K383" s="117">
        <v>10.567</v>
      </c>
      <c r="L383" s="213">
        <v>0</v>
      </c>
      <c r="M383" s="212"/>
      <c r="N383" s="214">
        <f>ROUND($L$383*$K$383,2)</f>
        <v>0</v>
      </c>
      <c r="O383" s="212"/>
      <c r="P383" s="212"/>
      <c r="Q383" s="212"/>
      <c r="R383" s="23"/>
      <c r="T383" s="118"/>
      <c r="U383" s="29" t="s">
        <v>47</v>
      </c>
      <c r="V383" s="119">
        <v>1.569</v>
      </c>
      <c r="W383" s="119">
        <f>$V$383*$K$383</f>
        <v>16.579622999999998</v>
      </c>
      <c r="X383" s="119">
        <v>0</v>
      </c>
      <c r="Y383" s="119">
        <f>$X$383*$K$383</f>
        <v>0</v>
      </c>
      <c r="Z383" s="119">
        <v>0</v>
      </c>
      <c r="AA383" s="120">
        <f>$Z$383*$K$383</f>
        <v>0</v>
      </c>
      <c r="AR383" s="6" t="s">
        <v>161</v>
      </c>
      <c r="AT383" s="6" t="s">
        <v>157</v>
      </c>
      <c r="AU383" s="6" t="s">
        <v>102</v>
      </c>
      <c r="AY383" s="6" t="s">
        <v>156</v>
      </c>
      <c r="BE383" s="83">
        <f>IF($U$383="základní",$N$383,0)</f>
        <v>0</v>
      </c>
      <c r="BF383" s="83">
        <f>IF($U$383="snížená",$N$383,0)</f>
        <v>0</v>
      </c>
      <c r="BG383" s="83">
        <f>IF($U$383="zákl. přenesená",$N$383,0)</f>
        <v>0</v>
      </c>
      <c r="BH383" s="83">
        <f>IF($U$383="sníž. přenesená",$N$383,0)</f>
        <v>0</v>
      </c>
      <c r="BI383" s="83">
        <f>IF($U$383="nulová",$N$383,0)</f>
        <v>0</v>
      </c>
      <c r="BJ383" s="6" t="s">
        <v>21</v>
      </c>
      <c r="BK383" s="83">
        <f>ROUND($L$383*$K$383,2)</f>
        <v>0</v>
      </c>
      <c r="BL383" s="6" t="s">
        <v>161</v>
      </c>
    </row>
    <row r="384" spans="2:64" s="6" customFormat="1" ht="27" customHeight="1" x14ac:dyDescent="0.3">
      <c r="B384" s="22"/>
      <c r="C384" s="114" t="s">
        <v>440</v>
      </c>
      <c r="D384" s="114" t="s">
        <v>157</v>
      </c>
      <c r="E384" s="115" t="s">
        <v>441</v>
      </c>
      <c r="F384" s="211" t="s">
        <v>442</v>
      </c>
      <c r="G384" s="212"/>
      <c r="H384" s="212"/>
      <c r="I384" s="212"/>
      <c r="J384" s="116" t="s">
        <v>178</v>
      </c>
      <c r="K384" s="117">
        <v>10.567</v>
      </c>
      <c r="L384" s="213">
        <v>0</v>
      </c>
      <c r="M384" s="212"/>
      <c r="N384" s="214">
        <f>ROUND($L$384*$K$384,2)</f>
        <v>0</v>
      </c>
      <c r="O384" s="212"/>
      <c r="P384" s="212"/>
      <c r="Q384" s="212"/>
      <c r="R384" s="23"/>
      <c r="T384" s="118"/>
      <c r="U384" s="29" t="s">
        <v>47</v>
      </c>
      <c r="V384" s="119">
        <v>0.125</v>
      </c>
      <c r="W384" s="119">
        <f>$V$384*$K$384</f>
        <v>1.320875</v>
      </c>
      <c r="X384" s="119">
        <v>0</v>
      </c>
      <c r="Y384" s="119">
        <f>$X$384*$K$384</f>
        <v>0</v>
      </c>
      <c r="Z384" s="119">
        <v>0</v>
      </c>
      <c r="AA384" s="120">
        <f>$Z$384*$K$384</f>
        <v>0</v>
      </c>
      <c r="AR384" s="6" t="s">
        <v>161</v>
      </c>
      <c r="AT384" s="6" t="s">
        <v>157</v>
      </c>
      <c r="AU384" s="6" t="s">
        <v>102</v>
      </c>
      <c r="AY384" s="6" t="s">
        <v>156</v>
      </c>
      <c r="BE384" s="83">
        <f>IF($U$384="základní",$N$384,0)</f>
        <v>0</v>
      </c>
      <c r="BF384" s="83">
        <f>IF($U$384="snížená",$N$384,0)</f>
        <v>0</v>
      </c>
      <c r="BG384" s="83">
        <f>IF($U$384="zákl. přenesená",$N$384,0)</f>
        <v>0</v>
      </c>
      <c r="BH384" s="83">
        <f>IF($U$384="sníž. přenesená",$N$384,0)</f>
        <v>0</v>
      </c>
      <c r="BI384" s="83">
        <f>IF($U$384="nulová",$N$384,0)</f>
        <v>0</v>
      </c>
      <c r="BJ384" s="6" t="s">
        <v>21</v>
      </c>
      <c r="BK384" s="83">
        <f>ROUND($L$384*$K$384,2)</f>
        <v>0</v>
      </c>
      <c r="BL384" s="6" t="s">
        <v>161</v>
      </c>
    </row>
    <row r="385" spans="2:64" s="6" customFormat="1" ht="27" customHeight="1" x14ac:dyDescent="0.3">
      <c r="B385" s="22"/>
      <c r="C385" s="114" t="s">
        <v>443</v>
      </c>
      <c r="D385" s="114" t="s">
        <v>157</v>
      </c>
      <c r="E385" s="115" t="s">
        <v>444</v>
      </c>
      <c r="F385" s="211" t="s">
        <v>445</v>
      </c>
      <c r="G385" s="212"/>
      <c r="H385" s="212"/>
      <c r="I385" s="212"/>
      <c r="J385" s="116" t="s">
        <v>178</v>
      </c>
      <c r="K385" s="117">
        <v>10.567</v>
      </c>
      <c r="L385" s="213">
        <v>0</v>
      </c>
      <c r="M385" s="212"/>
      <c r="N385" s="214">
        <f>ROUND($L$385*$K$385,2)</f>
        <v>0</v>
      </c>
      <c r="O385" s="212"/>
      <c r="P385" s="212"/>
      <c r="Q385" s="212"/>
      <c r="R385" s="23"/>
      <c r="T385" s="118"/>
      <c r="U385" s="29" t="s">
        <v>47</v>
      </c>
      <c r="V385" s="119">
        <v>6.0000000000000001E-3</v>
      </c>
      <c r="W385" s="119">
        <f>$V$385*$K$385</f>
        <v>6.3402E-2</v>
      </c>
      <c r="X385" s="119">
        <v>0</v>
      </c>
      <c r="Y385" s="119">
        <f>$X$385*$K$385</f>
        <v>0</v>
      </c>
      <c r="Z385" s="119">
        <v>0</v>
      </c>
      <c r="AA385" s="120">
        <f>$Z$385*$K$385</f>
        <v>0</v>
      </c>
      <c r="AR385" s="6" t="s">
        <v>161</v>
      </c>
      <c r="AT385" s="6" t="s">
        <v>157</v>
      </c>
      <c r="AU385" s="6" t="s">
        <v>102</v>
      </c>
      <c r="AY385" s="6" t="s">
        <v>156</v>
      </c>
      <c r="BE385" s="83">
        <f>IF($U$385="základní",$N$385,0)</f>
        <v>0</v>
      </c>
      <c r="BF385" s="83">
        <f>IF($U$385="snížená",$N$385,0)</f>
        <v>0</v>
      </c>
      <c r="BG385" s="83">
        <f>IF($U$385="zákl. přenesená",$N$385,0)</f>
        <v>0</v>
      </c>
      <c r="BH385" s="83">
        <f>IF($U$385="sníž. přenesená",$N$385,0)</f>
        <v>0</v>
      </c>
      <c r="BI385" s="83">
        <f>IF($U$385="nulová",$N$385,0)</f>
        <v>0</v>
      </c>
      <c r="BJ385" s="6" t="s">
        <v>21</v>
      </c>
      <c r="BK385" s="83">
        <f>ROUND($L$385*$K$385,2)</f>
        <v>0</v>
      </c>
      <c r="BL385" s="6" t="s">
        <v>161</v>
      </c>
    </row>
    <row r="386" spans="2:64" s="6" customFormat="1" ht="27" customHeight="1" x14ac:dyDescent="0.3">
      <c r="B386" s="22"/>
      <c r="C386" s="114" t="s">
        <v>446</v>
      </c>
      <c r="D386" s="114" t="s">
        <v>157</v>
      </c>
      <c r="E386" s="115" t="s">
        <v>447</v>
      </c>
      <c r="F386" s="211" t="s">
        <v>448</v>
      </c>
      <c r="G386" s="212"/>
      <c r="H386" s="212"/>
      <c r="I386" s="212"/>
      <c r="J386" s="116" t="s">
        <v>178</v>
      </c>
      <c r="K386" s="117">
        <v>10.567</v>
      </c>
      <c r="L386" s="213">
        <v>0</v>
      </c>
      <c r="M386" s="212"/>
      <c r="N386" s="214">
        <f>ROUND($L$386*$K$386,2)</f>
        <v>0</v>
      </c>
      <c r="O386" s="212"/>
      <c r="P386" s="212"/>
      <c r="Q386" s="212"/>
      <c r="R386" s="23"/>
      <c r="T386" s="118"/>
      <c r="U386" s="29" t="s">
        <v>47</v>
      </c>
      <c r="V386" s="119">
        <v>0</v>
      </c>
      <c r="W386" s="119">
        <f>$V$386*$K$386</f>
        <v>0</v>
      </c>
      <c r="X386" s="119">
        <v>0</v>
      </c>
      <c r="Y386" s="119">
        <f>$X$386*$K$386</f>
        <v>0</v>
      </c>
      <c r="Z386" s="119">
        <v>0</v>
      </c>
      <c r="AA386" s="120">
        <f>$Z$386*$K$386</f>
        <v>0</v>
      </c>
      <c r="AR386" s="6" t="s">
        <v>161</v>
      </c>
      <c r="AT386" s="6" t="s">
        <v>157</v>
      </c>
      <c r="AU386" s="6" t="s">
        <v>102</v>
      </c>
      <c r="AY386" s="6" t="s">
        <v>156</v>
      </c>
      <c r="BE386" s="83">
        <f>IF($U$386="základní",$N$386,0)</f>
        <v>0</v>
      </c>
      <c r="BF386" s="83">
        <f>IF($U$386="snížená",$N$386,0)</f>
        <v>0</v>
      </c>
      <c r="BG386" s="83">
        <f>IF($U$386="zákl. přenesená",$N$386,0)</f>
        <v>0</v>
      </c>
      <c r="BH386" s="83">
        <f>IF($U$386="sníž. přenesená",$N$386,0)</f>
        <v>0</v>
      </c>
      <c r="BI386" s="83">
        <f>IF($U$386="nulová",$N$386,0)</f>
        <v>0</v>
      </c>
      <c r="BJ386" s="6" t="s">
        <v>21</v>
      </c>
      <c r="BK386" s="83">
        <f>ROUND($L$386*$K$386,2)</f>
        <v>0</v>
      </c>
      <c r="BL386" s="6" t="s">
        <v>161</v>
      </c>
    </row>
    <row r="387" spans="2:64" s="104" customFormat="1" ht="30.75" customHeight="1" x14ac:dyDescent="0.3">
      <c r="B387" s="105"/>
      <c r="D387" s="113" t="s">
        <v>120</v>
      </c>
      <c r="N387" s="205">
        <f>$BK$387</f>
        <v>0</v>
      </c>
      <c r="O387" s="206"/>
      <c r="P387" s="206"/>
      <c r="Q387" s="206"/>
      <c r="R387" s="108"/>
      <c r="T387" s="109"/>
      <c r="W387" s="110">
        <f>$W$388</f>
        <v>7.031091</v>
      </c>
      <c r="Y387" s="110">
        <f>$Y$388</f>
        <v>0</v>
      </c>
      <c r="AA387" s="111">
        <f>$AA$388</f>
        <v>0</v>
      </c>
      <c r="AR387" s="107" t="s">
        <v>21</v>
      </c>
      <c r="AT387" s="107" t="s">
        <v>81</v>
      </c>
      <c r="AU387" s="107" t="s">
        <v>21</v>
      </c>
      <c r="AY387" s="107" t="s">
        <v>156</v>
      </c>
      <c r="BK387" s="112">
        <f>$BK$388</f>
        <v>0</v>
      </c>
    </row>
    <row r="388" spans="2:64" s="6" customFormat="1" ht="15.75" customHeight="1" x14ac:dyDescent="0.3">
      <c r="B388" s="22"/>
      <c r="C388" s="114" t="s">
        <v>449</v>
      </c>
      <c r="D388" s="114" t="s">
        <v>157</v>
      </c>
      <c r="E388" s="115" t="s">
        <v>450</v>
      </c>
      <c r="F388" s="211" t="s">
        <v>451</v>
      </c>
      <c r="G388" s="212"/>
      <c r="H388" s="212"/>
      <c r="I388" s="212"/>
      <c r="J388" s="116" t="s">
        <v>178</v>
      </c>
      <c r="K388" s="117">
        <v>8.4610000000000003</v>
      </c>
      <c r="L388" s="213">
        <v>0</v>
      </c>
      <c r="M388" s="212"/>
      <c r="N388" s="214">
        <f>ROUND($L$388*$K$388,2)</f>
        <v>0</v>
      </c>
      <c r="O388" s="212"/>
      <c r="P388" s="212"/>
      <c r="Q388" s="212"/>
      <c r="R388" s="23"/>
      <c r="T388" s="118"/>
      <c r="U388" s="29" t="s">
        <v>47</v>
      </c>
      <c r="V388" s="119">
        <v>0.83099999999999996</v>
      </c>
      <c r="W388" s="119">
        <f>$V$388*$K$388</f>
        <v>7.031091</v>
      </c>
      <c r="X388" s="119">
        <v>0</v>
      </c>
      <c r="Y388" s="119">
        <f>$X$388*$K$388</f>
        <v>0</v>
      </c>
      <c r="Z388" s="119">
        <v>0</v>
      </c>
      <c r="AA388" s="120">
        <f>$Z$388*$K$388</f>
        <v>0</v>
      </c>
      <c r="AR388" s="6" t="s">
        <v>161</v>
      </c>
      <c r="AT388" s="6" t="s">
        <v>157</v>
      </c>
      <c r="AU388" s="6" t="s">
        <v>102</v>
      </c>
      <c r="AY388" s="6" t="s">
        <v>156</v>
      </c>
      <c r="BE388" s="83">
        <f>IF($U$388="základní",$N$388,0)</f>
        <v>0</v>
      </c>
      <c r="BF388" s="83">
        <f>IF($U$388="snížená",$N$388,0)</f>
        <v>0</v>
      </c>
      <c r="BG388" s="83">
        <f>IF($U$388="zákl. přenesená",$N$388,0)</f>
        <v>0</v>
      </c>
      <c r="BH388" s="83">
        <f>IF($U$388="sníž. přenesená",$N$388,0)</f>
        <v>0</v>
      </c>
      <c r="BI388" s="83">
        <f>IF($U$388="nulová",$N$388,0)</f>
        <v>0</v>
      </c>
      <c r="BJ388" s="6" t="s">
        <v>21</v>
      </c>
      <c r="BK388" s="83">
        <f>ROUND($L$388*$K$388,2)</f>
        <v>0</v>
      </c>
      <c r="BL388" s="6" t="s">
        <v>161</v>
      </c>
    </row>
    <row r="389" spans="2:64" s="104" customFormat="1" ht="37.5" customHeight="1" x14ac:dyDescent="0.35">
      <c r="B389" s="105"/>
      <c r="D389" s="106" t="s">
        <v>121</v>
      </c>
      <c r="N389" s="207">
        <f>$BK$389</f>
        <v>0</v>
      </c>
      <c r="O389" s="206"/>
      <c r="P389" s="206"/>
      <c r="Q389" s="206"/>
      <c r="R389" s="108"/>
      <c r="T389" s="109"/>
      <c r="W389" s="110">
        <f>$W$390+$W$403+$W$430+$W$438+$W$447+$W$478+$W$493+$W$519+$W$537+$W$571+$W$619+$W$681+$W$690+$W$702+$W$730</f>
        <v>304.95405199999999</v>
      </c>
      <c r="Y389" s="110">
        <f>$Y$390+$Y$403+$Y$430+$Y$438+$Y$447+$Y$478+$Y$493+$Y$519+$Y$537+$Y$571+$Y$619+$Y$681+$Y$690+$Y$702+$Y$730</f>
        <v>4.8341032100000003</v>
      </c>
      <c r="AA389" s="111">
        <f>$AA$390+$AA$403+$AA$430+$AA$438+$AA$447+$AA$478+$AA$493+$AA$519+$AA$537+$AA$571+$AA$619+$AA$681+$AA$690+$AA$702+$AA$730</f>
        <v>4.9747307799999998</v>
      </c>
      <c r="AR389" s="107" t="s">
        <v>102</v>
      </c>
      <c r="AT389" s="107" t="s">
        <v>81</v>
      </c>
      <c r="AU389" s="107" t="s">
        <v>82</v>
      </c>
      <c r="AY389" s="107" t="s">
        <v>156</v>
      </c>
      <c r="BK389" s="112">
        <f>$BK$390+$BK$403+$BK$430+$BK$438+$BK$447+$BK$478+$BK$493+$BK$519+$BK$537+$BK$571+$BK$619+$BK$681+$BK$690+$BK$702+$BK$730</f>
        <v>0</v>
      </c>
    </row>
    <row r="390" spans="2:64" s="104" customFormat="1" ht="21" customHeight="1" x14ac:dyDescent="0.3">
      <c r="B390" s="105"/>
      <c r="D390" s="113" t="s">
        <v>122</v>
      </c>
      <c r="N390" s="205">
        <f>$BK$390</f>
        <v>0</v>
      </c>
      <c r="O390" s="206"/>
      <c r="P390" s="206"/>
      <c r="Q390" s="206"/>
      <c r="R390" s="108"/>
      <c r="T390" s="109"/>
      <c r="W390" s="110">
        <f>SUM($W$391:$W$402)</f>
        <v>12.217597999999999</v>
      </c>
      <c r="Y390" s="110">
        <f>SUM($Y$391:$Y$402)</f>
        <v>4.5911930000000004E-2</v>
      </c>
      <c r="AA390" s="111">
        <f>SUM($AA$391:$AA$402)</f>
        <v>0</v>
      </c>
      <c r="AR390" s="107" t="s">
        <v>102</v>
      </c>
      <c r="AT390" s="107" t="s">
        <v>81</v>
      </c>
      <c r="AU390" s="107" t="s">
        <v>21</v>
      </c>
      <c r="AY390" s="107" t="s">
        <v>156</v>
      </c>
      <c r="BK390" s="112">
        <f>SUM($BK$391:$BK$402)</f>
        <v>0</v>
      </c>
    </row>
    <row r="391" spans="2:64" s="6" customFormat="1" ht="27" customHeight="1" x14ac:dyDescent="0.3">
      <c r="B391" s="22"/>
      <c r="C391" s="114" t="s">
        <v>452</v>
      </c>
      <c r="D391" s="114" t="s">
        <v>157</v>
      </c>
      <c r="E391" s="115" t="s">
        <v>453</v>
      </c>
      <c r="F391" s="211" t="s">
        <v>454</v>
      </c>
      <c r="G391" s="212"/>
      <c r="H391" s="212"/>
      <c r="I391" s="212"/>
      <c r="J391" s="116" t="s">
        <v>194</v>
      </c>
      <c r="K391" s="117">
        <v>100.285</v>
      </c>
      <c r="L391" s="213">
        <v>0</v>
      </c>
      <c r="M391" s="212"/>
      <c r="N391" s="214">
        <f>ROUND($L$391*$K$391,2)</f>
        <v>0</v>
      </c>
      <c r="O391" s="212"/>
      <c r="P391" s="212"/>
      <c r="Q391" s="212"/>
      <c r="R391" s="23"/>
      <c r="T391" s="118"/>
      <c r="U391" s="29" t="s">
        <v>47</v>
      </c>
      <c r="V391" s="119">
        <v>0.09</v>
      </c>
      <c r="W391" s="119">
        <f>$V$391*$K$391</f>
        <v>9.0256499999999988</v>
      </c>
      <c r="X391" s="119">
        <v>0</v>
      </c>
      <c r="Y391" s="119">
        <f>$X$391*$K$391</f>
        <v>0</v>
      </c>
      <c r="Z391" s="119">
        <v>0</v>
      </c>
      <c r="AA391" s="120">
        <f>$Z$391*$K$391</f>
        <v>0</v>
      </c>
      <c r="AR391" s="6" t="s">
        <v>224</v>
      </c>
      <c r="AT391" s="6" t="s">
        <v>157</v>
      </c>
      <c r="AU391" s="6" t="s">
        <v>102</v>
      </c>
      <c r="AY391" s="6" t="s">
        <v>156</v>
      </c>
      <c r="BE391" s="83">
        <f>IF($U$391="základní",$N$391,0)</f>
        <v>0</v>
      </c>
      <c r="BF391" s="83">
        <f>IF($U$391="snížená",$N$391,0)</f>
        <v>0</v>
      </c>
      <c r="BG391" s="83">
        <f>IF($U$391="zákl. přenesená",$N$391,0)</f>
        <v>0</v>
      </c>
      <c r="BH391" s="83">
        <f>IF($U$391="sníž. přenesená",$N$391,0)</f>
        <v>0</v>
      </c>
      <c r="BI391" s="83">
        <f>IF($U$391="nulová",$N$391,0)</f>
        <v>0</v>
      </c>
      <c r="BJ391" s="6" t="s">
        <v>21</v>
      </c>
      <c r="BK391" s="83">
        <f>ROUND($L$391*$K$391,2)</f>
        <v>0</v>
      </c>
      <c r="BL391" s="6" t="s">
        <v>224</v>
      </c>
    </row>
    <row r="392" spans="2:64" s="6" customFormat="1" ht="15.75" customHeight="1" x14ac:dyDescent="0.3">
      <c r="B392" s="121"/>
      <c r="E392" s="122"/>
      <c r="F392" s="215" t="s">
        <v>375</v>
      </c>
      <c r="G392" s="216"/>
      <c r="H392" s="216"/>
      <c r="I392" s="216"/>
      <c r="K392" s="122"/>
      <c r="R392" s="123"/>
      <c r="T392" s="124"/>
      <c r="AA392" s="125"/>
      <c r="AT392" s="122" t="s">
        <v>163</v>
      </c>
      <c r="AU392" s="122" t="s">
        <v>102</v>
      </c>
      <c r="AV392" s="122" t="s">
        <v>21</v>
      </c>
      <c r="AW392" s="122" t="s">
        <v>111</v>
      </c>
      <c r="AX392" s="122" t="s">
        <v>82</v>
      </c>
      <c r="AY392" s="122" t="s">
        <v>156</v>
      </c>
    </row>
    <row r="393" spans="2:64" s="6" customFormat="1" ht="15.75" customHeight="1" x14ac:dyDescent="0.3">
      <c r="B393" s="126"/>
      <c r="E393" s="127"/>
      <c r="F393" s="217" t="s">
        <v>376</v>
      </c>
      <c r="G393" s="218"/>
      <c r="H393" s="218"/>
      <c r="I393" s="218"/>
      <c r="K393" s="128">
        <v>91.257999999999996</v>
      </c>
      <c r="R393" s="129"/>
      <c r="T393" s="130"/>
      <c r="AA393" s="131"/>
      <c r="AT393" s="127" t="s">
        <v>163</v>
      </c>
      <c r="AU393" s="127" t="s">
        <v>102</v>
      </c>
      <c r="AV393" s="127" t="s">
        <v>102</v>
      </c>
      <c r="AW393" s="127" t="s">
        <v>111</v>
      </c>
      <c r="AX393" s="127" t="s">
        <v>82</v>
      </c>
      <c r="AY393" s="127" t="s">
        <v>156</v>
      </c>
    </row>
    <row r="394" spans="2:64" s="6" customFormat="1" ht="15.75" customHeight="1" x14ac:dyDescent="0.3">
      <c r="B394" s="121"/>
      <c r="E394" s="122"/>
      <c r="F394" s="215" t="s">
        <v>455</v>
      </c>
      <c r="G394" s="216"/>
      <c r="H394" s="216"/>
      <c r="I394" s="216"/>
      <c r="K394" s="122"/>
      <c r="R394" s="123"/>
      <c r="T394" s="124"/>
      <c r="AA394" s="125"/>
      <c r="AT394" s="122" t="s">
        <v>163</v>
      </c>
      <c r="AU394" s="122" t="s">
        <v>102</v>
      </c>
      <c r="AV394" s="122" t="s">
        <v>21</v>
      </c>
      <c r="AW394" s="122" t="s">
        <v>111</v>
      </c>
      <c r="AX394" s="122" t="s">
        <v>82</v>
      </c>
      <c r="AY394" s="122" t="s">
        <v>156</v>
      </c>
    </row>
    <row r="395" spans="2:64" s="6" customFormat="1" ht="15.75" customHeight="1" x14ac:dyDescent="0.3">
      <c r="B395" s="126"/>
      <c r="E395" s="127"/>
      <c r="F395" s="217" t="s">
        <v>456</v>
      </c>
      <c r="G395" s="218"/>
      <c r="H395" s="218"/>
      <c r="I395" s="218"/>
      <c r="K395" s="128">
        <v>9.0269999999999992</v>
      </c>
      <c r="R395" s="129"/>
      <c r="T395" s="130"/>
      <c r="AA395" s="131"/>
      <c r="AT395" s="127" t="s">
        <v>163</v>
      </c>
      <c r="AU395" s="127" t="s">
        <v>102</v>
      </c>
      <c r="AV395" s="127" t="s">
        <v>102</v>
      </c>
      <c r="AW395" s="127" t="s">
        <v>111</v>
      </c>
      <c r="AX395" s="127" t="s">
        <v>82</v>
      </c>
      <c r="AY395" s="127" t="s">
        <v>156</v>
      </c>
    </row>
    <row r="396" spans="2:64" s="6" customFormat="1" ht="15.75" customHeight="1" x14ac:dyDescent="0.3">
      <c r="B396" s="132"/>
      <c r="E396" s="133"/>
      <c r="F396" s="219" t="s">
        <v>211</v>
      </c>
      <c r="G396" s="220"/>
      <c r="H396" s="220"/>
      <c r="I396" s="220"/>
      <c r="K396" s="134">
        <v>100.285</v>
      </c>
      <c r="R396" s="135"/>
      <c r="T396" s="136"/>
      <c r="AA396" s="137"/>
      <c r="AT396" s="133" t="s">
        <v>163</v>
      </c>
      <c r="AU396" s="133" t="s">
        <v>102</v>
      </c>
      <c r="AV396" s="133" t="s">
        <v>161</v>
      </c>
      <c r="AW396" s="133" t="s">
        <v>111</v>
      </c>
      <c r="AX396" s="133" t="s">
        <v>21</v>
      </c>
      <c r="AY396" s="133" t="s">
        <v>156</v>
      </c>
    </row>
    <row r="397" spans="2:64" s="6" customFormat="1" ht="15.75" customHeight="1" x14ac:dyDescent="0.3">
      <c r="B397" s="22"/>
      <c r="C397" s="138" t="s">
        <v>457</v>
      </c>
      <c r="D397" s="138" t="s">
        <v>225</v>
      </c>
      <c r="E397" s="139" t="s">
        <v>458</v>
      </c>
      <c r="F397" s="223" t="s">
        <v>459</v>
      </c>
      <c r="G397" s="224"/>
      <c r="H397" s="224"/>
      <c r="I397" s="224"/>
      <c r="J397" s="140" t="s">
        <v>194</v>
      </c>
      <c r="K397" s="141">
        <v>115.328</v>
      </c>
      <c r="L397" s="225">
        <v>0</v>
      </c>
      <c r="M397" s="224"/>
      <c r="N397" s="226">
        <f>ROUND($L$397*$K$397,2)</f>
        <v>0</v>
      </c>
      <c r="O397" s="212"/>
      <c r="P397" s="212"/>
      <c r="Q397" s="212"/>
      <c r="R397" s="23"/>
      <c r="T397" s="118"/>
      <c r="U397" s="29" t="s">
        <v>47</v>
      </c>
      <c r="V397" s="119">
        <v>0</v>
      </c>
      <c r="W397" s="119">
        <f>$V$397*$K$397</f>
        <v>0</v>
      </c>
      <c r="X397" s="119">
        <v>3.1E-4</v>
      </c>
      <c r="Y397" s="119">
        <f>$X$397*$K$397</f>
        <v>3.5751680000000001E-2</v>
      </c>
      <c r="Z397" s="119">
        <v>0</v>
      </c>
      <c r="AA397" s="120">
        <f>$Z$397*$K$397</f>
        <v>0</v>
      </c>
      <c r="AR397" s="6" t="s">
        <v>297</v>
      </c>
      <c r="AT397" s="6" t="s">
        <v>225</v>
      </c>
      <c r="AU397" s="6" t="s">
        <v>102</v>
      </c>
      <c r="AY397" s="6" t="s">
        <v>156</v>
      </c>
      <c r="BE397" s="83">
        <f>IF($U$397="základní",$N$397,0)</f>
        <v>0</v>
      </c>
      <c r="BF397" s="83">
        <f>IF($U$397="snížená",$N$397,0)</f>
        <v>0</v>
      </c>
      <c r="BG397" s="83">
        <f>IF($U$397="zákl. přenesená",$N$397,0)</f>
        <v>0</v>
      </c>
      <c r="BH397" s="83">
        <f>IF($U$397="sníž. přenesená",$N$397,0)</f>
        <v>0</v>
      </c>
      <c r="BI397" s="83">
        <f>IF($U$397="nulová",$N$397,0)</f>
        <v>0</v>
      </c>
      <c r="BJ397" s="6" t="s">
        <v>21</v>
      </c>
      <c r="BK397" s="83">
        <f>ROUND($L$397*$K$397,2)</f>
        <v>0</v>
      </c>
      <c r="BL397" s="6" t="s">
        <v>224</v>
      </c>
    </row>
    <row r="398" spans="2:64" s="6" customFormat="1" ht="27" customHeight="1" x14ac:dyDescent="0.3">
      <c r="B398" s="22"/>
      <c r="C398" s="114" t="s">
        <v>460</v>
      </c>
      <c r="D398" s="114" t="s">
        <v>157</v>
      </c>
      <c r="E398" s="115" t="s">
        <v>461</v>
      </c>
      <c r="F398" s="211" t="s">
        <v>462</v>
      </c>
      <c r="G398" s="212"/>
      <c r="H398" s="212"/>
      <c r="I398" s="212"/>
      <c r="J398" s="116" t="s">
        <v>194</v>
      </c>
      <c r="K398" s="117">
        <v>28.5</v>
      </c>
      <c r="L398" s="213">
        <v>0</v>
      </c>
      <c r="M398" s="212"/>
      <c r="N398" s="214">
        <f>ROUND($L$398*$K$398,2)</f>
        <v>0</v>
      </c>
      <c r="O398" s="212"/>
      <c r="P398" s="212"/>
      <c r="Q398" s="212"/>
      <c r="R398" s="23"/>
      <c r="T398" s="118"/>
      <c r="U398" s="29" t="s">
        <v>47</v>
      </c>
      <c r="V398" s="119">
        <v>0.11</v>
      </c>
      <c r="W398" s="119">
        <f>$V$398*$K$398</f>
        <v>3.1350000000000002</v>
      </c>
      <c r="X398" s="119">
        <v>0</v>
      </c>
      <c r="Y398" s="119">
        <f>$X$398*$K$398</f>
        <v>0</v>
      </c>
      <c r="Z398" s="119">
        <v>0</v>
      </c>
      <c r="AA398" s="120">
        <f>$Z$398*$K$398</f>
        <v>0</v>
      </c>
      <c r="AR398" s="6" t="s">
        <v>224</v>
      </c>
      <c r="AT398" s="6" t="s">
        <v>157</v>
      </c>
      <c r="AU398" s="6" t="s">
        <v>102</v>
      </c>
      <c r="AY398" s="6" t="s">
        <v>156</v>
      </c>
      <c r="BE398" s="83">
        <f>IF($U$398="základní",$N$398,0)</f>
        <v>0</v>
      </c>
      <c r="BF398" s="83">
        <f>IF($U$398="snížená",$N$398,0)</f>
        <v>0</v>
      </c>
      <c r="BG398" s="83">
        <f>IF($U$398="zákl. přenesená",$N$398,0)</f>
        <v>0</v>
      </c>
      <c r="BH398" s="83">
        <f>IF($U$398="sníž. přenesená",$N$398,0)</f>
        <v>0</v>
      </c>
      <c r="BI398" s="83">
        <f>IF($U$398="nulová",$N$398,0)</f>
        <v>0</v>
      </c>
      <c r="BJ398" s="6" t="s">
        <v>21</v>
      </c>
      <c r="BK398" s="83">
        <f>ROUND($L$398*$K$398,2)</f>
        <v>0</v>
      </c>
      <c r="BL398" s="6" t="s">
        <v>224</v>
      </c>
    </row>
    <row r="399" spans="2:64" s="6" customFormat="1" ht="15.75" customHeight="1" x14ac:dyDescent="0.3">
      <c r="B399" s="121"/>
      <c r="E399" s="122"/>
      <c r="F399" s="215" t="s">
        <v>463</v>
      </c>
      <c r="G399" s="216"/>
      <c r="H399" s="216"/>
      <c r="I399" s="216"/>
      <c r="K399" s="122"/>
      <c r="R399" s="123"/>
      <c r="T399" s="124"/>
      <c r="AA399" s="125"/>
      <c r="AT399" s="122" t="s">
        <v>163</v>
      </c>
      <c r="AU399" s="122" t="s">
        <v>102</v>
      </c>
      <c r="AV399" s="122" t="s">
        <v>21</v>
      </c>
      <c r="AW399" s="122" t="s">
        <v>111</v>
      </c>
      <c r="AX399" s="122" t="s">
        <v>82</v>
      </c>
      <c r="AY399" s="122" t="s">
        <v>156</v>
      </c>
    </row>
    <row r="400" spans="2:64" s="6" customFormat="1" ht="15.75" customHeight="1" x14ac:dyDescent="0.3">
      <c r="B400" s="126"/>
      <c r="E400" s="127"/>
      <c r="F400" s="217" t="s">
        <v>464</v>
      </c>
      <c r="G400" s="218"/>
      <c r="H400" s="218"/>
      <c r="I400" s="218"/>
      <c r="K400" s="128">
        <v>28.5</v>
      </c>
      <c r="R400" s="129"/>
      <c r="T400" s="130"/>
      <c r="AA400" s="131"/>
      <c r="AT400" s="127" t="s">
        <v>163</v>
      </c>
      <c r="AU400" s="127" t="s">
        <v>102</v>
      </c>
      <c r="AV400" s="127" t="s">
        <v>102</v>
      </c>
      <c r="AW400" s="127" t="s">
        <v>111</v>
      </c>
      <c r="AX400" s="127" t="s">
        <v>21</v>
      </c>
      <c r="AY400" s="127" t="s">
        <v>156</v>
      </c>
    </row>
    <row r="401" spans="2:64" s="6" customFormat="1" ht="15.75" customHeight="1" x14ac:dyDescent="0.3">
      <c r="B401" s="22"/>
      <c r="C401" s="138" t="s">
        <v>465</v>
      </c>
      <c r="D401" s="138" t="s">
        <v>225</v>
      </c>
      <c r="E401" s="139" t="s">
        <v>458</v>
      </c>
      <c r="F401" s="223" t="s">
        <v>459</v>
      </c>
      <c r="G401" s="224"/>
      <c r="H401" s="224"/>
      <c r="I401" s="224"/>
      <c r="J401" s="140" t="s">
        <v>194</v>
      </c>
      <c r="K401" s="141">
        <v>32.774999999999999</v>
      </c>
      <c r="L401" s="225">
        <v>0</v>
      </c>
      <c r="M401" s="224"/>
      <c r="N401" s="226">
        <f>ROUND($L$401*$K$401,2)</f>
        <v>0</v>
      </c>
      <c r="O401" s="212"/>
      <c r="P401" s="212"/>
      <c r="Q401" s="212"/>
      <c r="R401" s="23"/>
      <c r="T401" s="118"/>
      <c r="U401" s="29" t="s">
        <v>47</v>
      </c>
      <c r="V401" s="119">
        <v>0</v>
      </c>
      <c r="W401" s="119">
        <f>$V$401*$K$401</f>
        <v>0</v>
      </c>
      <c r="X401" s="119">
        <v>3.1E-4</v>
      </c>
      <c r="Y401" s="119">
        <f>$X$401*$K$401</f>
        <v>1.0160249999999999E-2</v>
      </c>
      <c r="Z401" s="119">
        <v>0</v>
      </c>
      <c r="AA401" s="120">
        <f>$Z$401*$K$401</f>
        <v>0</v>
      </c>
      <c r="AR401" s="6" t="s">
        <v>297</v>
      </c>
      <c r="AT401" s="6" t="s">
        <v>225</v>
      </c>
      <c r="AU401" s="6" t="s">
        <v>102</v>
      </c>
      <c r="AY401" s="6" t="s">
        <v>156</v>
      </c>
      <c r="BE401" s="83">
        <f>IF($U$401="základní",$N$401,0)</f>
        <v>0</v>
      </c>
      <c r="BF401" s="83">
        <f>IF($U$401="snížená",$N$401,0)</f>
        <v>0</v>
      </c>
      <c r="BG401" s="83">
        <f>IF($U$401="zákl. přenesená",$N$401,0)</f>
        <v>0</v>
      </c>
      <c r="BH401" s="83">
        <f>IF($U$401="sníž. přenesená",$N$401,0)</f>
        <v>0</v>
      </c>
      <c r="BI401" s="83">
        <f>IF($U$401="nulová",$N$401,0)</f>
        <v>0</v>
      </c>
      <c r="BJ401" s="6" t="s">
        <v>21</v>
      </c>
      <c r="BK401" s="83">
        <f>ROUND($L$401*$K$401,2)</f>
        <v>0</v>
      </c>
      <c r="BL401" s="6" t="s">
        <v>224</v>
      </c>
    </row>
    <row r="402" spans="2:64" s="6" customFormat="1" ht="27" customHeight="1" x14ac:dyDescent="0.3">
      <c r="B402" s="22"/>
      <c r="C402" s="114" t="s">
        <v>466</v>
      </c>
      <c r="D402" s="114" t="s">
        <v>157</v>
      </c>
      <c r="E402" s="115" t="s">
        <v>467</v>
      </c>
      <c r="F402" s="211" t="s">
        <v>468</v>
      </c>
      <c r="G402" s="212"/>
      <c r="H402" s="212"/>
      <c r="I402" s="212"/>
      <c r="J402" s="116" t="s">
        <v>178</v>
      </c>
      <c r="K402" s="117">
        <v>4.5999999999999999E-2</v>
      </c>
      <c r="L402" s="213">
        <v>0</v>
      </c>
      <c r="M402" s="212"/>
      <c r="N402" s="214">
        <f>ROUND($L$402*$K$402,2)</f>
        <v>0</v>
      </c>
      <c r="O402" s="212"/>
      <c r="P402" s="212"/>
      <c r="Q402" s="212"/>
      <c r="R402" s="23"/>
      <c r="T402" s="118"/>
      <c r="U402" s="29" t="s">
        <v>47</v>
      </c>
      <c r="V402" s="119">
        <v>1.238</v>
      </c>
      <c r="W402" s="119">
        <f>$V$402*$K$402</f>
        <v>5.6947999999999999E-2</v>
      </c>
      <c r="X402" s="119">
        <v>0</v>
      </c>
      <c r="Y402" s="119">
        <f>$X$402*$K$402</f>
        <v>0</v>
      </c>
      <c r="Z402" s="119">
        <v>0</v>
      </c>
      <c r="AA402" s="120">
        <f>$Z$402*$K$402</f>
        <v>0</v>
      </c>
      <c r="AR402" s="6" t="s">
        <v>224</v>
      </c>
      <c r="AT402" s="6" t="s">
        <v>157</v>
      </c>
      <c r="AU402" s="6" t="s">
        <v>102</v>
      </c>
      <c r="AY402" s="6" t="s">
        <v>156</v>
      </c>
      <c r="BE402" s="83">
        <f>IF($U$402="základní",$N$402,0)</f>
        <v>0</v>
      </c>
      <c r="BF402" s="83">
        <f>IF($U$402="snížená",$N$402,0)</f>
        <v>0</v>
      </c>
      <c r="BG402" s="83">
        <f>IF($U$402="zákl. přenesená",$N$402,0)</f>
        <v>0</v>
      </c>
      <c r="BH402" s="83">
        <f>IF($U$402="sníž. přenesená",$N$402,0)</f>
        <v>0</v>
      </c>
      <c r="BI402" s="83">
        <f>IF($U$402="nulová",$N$402,0)</f>
        <v>0</v>
      </c>
      <c r="BJ402" s="6" t="s">
        <v>21</v>
      </c>
      <c r="BK402" s="83">
        <f>ROUND($L$402*$K$402,2)</f>
        <v>0</v>
      </c>
      <c r="BL402" s="6" t="s">
        <v>224</v>
      </c>
    </row>
    <row r="403" spans="2:64" s="104" customFormat="1" ht="30.75" customHeight="1" x14ac:dyDescent="0.3">
      <c r="B403" s="105"/>
      <c r="D403" s="113" t="s">
        <v>123</v>
      </c>
      <c r="N403" s="205">
        <f>$BK$403</f>
        <v>0</v>
      </c>
      <c r="O403" s="206"/>
      <c r="P403" s="206"/>
      <c r="Q403" s="206"/>
      <c r="R403" s="108"/>
      <c r="T403" s="109"/>
      <c r="W403" s="110">
        <f>SUM($W$404:$W$429)</f>
        <v>38.075734999999995</v>
      </c>
      <c r="Y403" s="110">
        <f>SUM($Y$404:$Y$429)</f>
        <v>0.81015991999999992</v>
      </c>
      <c r="AA403" s="111">
        <f>SUM($AA$404:$AA$429)</f>
        <v>0</v>
      </c>
      <c r="AR403" s="107" t="s">
        <v>102</v>
      </c>
      <c r="AT403" s="107" t="s">
        <v>81</v>
      </c>
      <c r="AU403" s="107" t="s">
        <v>21</v>
      </c>
      <c r="AY403" s="107" t="s">
        <v>156</v>
      </c>
      <c r="BK403" s="112">
        <f>SUM($BK$404:$BK$429)</f>
        <v>0</v>
      </c>
    </row>
    <row r="404" spans="2:64" s="6" customFormat="1" ht="27" customHeight="1" x14ac:dyDescent="0.3">
      <c r="B404" s="22"/>
      <c r="C404" s="114" t="s">
        <v>469</v>
      </c>
      <c r="D404" s="114" t="s">
        <v>157</v>
      </c>
      <c r="E404" s="115" t="s">
        <v>470</v>
      </c>
      <c r="F404" s="211" t="s">
        <v>471</v>
      </c>
      <c r="G404" s="212"/>
      <c r="H404" s="212"/>
      <c r="I404" s="212"/>
      <c r="J404" s="116" t="s">
        <v>194</v>
      </c>
      <c r="K404" s="117">
        <v>182.51599999999999</v>
      </c>
      <c r="L404" s="213">
        <v>0</v>
      </c>
      <c r="M404" s="212"/>
      <c r="N404" s="214">
        <f>ROUND($L$404*$K$404,2)</f>
        <v>0</v>
      </c>
      <c r="O404" s="212"/>
      <c r="P404" s="212"/>
      <c r="Q404" s="212"/>
      <c r="R404" s="23"/>
      <c r="T404" s="118"/>
      <c r="U404" s="29" t="s">
        <v>47</v>
      </c>
      <c r="V404" s="119">
        <v>0.09</v>
      </c>
      <c r="W404" s="119">
        <f>$V$404*$K$404</f>
        <v>16.426439999999999</v>
      </c>
      <c r="X404" s="119">
        <v>0</v>
      </c>
      <c r="Y404" s="119">
        <f>$X$404*$K$404</f>
        <v>0</v>
      </c>
      <c r="Z404" s="119">
        <v>0</v>
      </c>
      <c r="AA404" s="120">
        <f>$Z$404*$K$404</f>
        <v>0</v>
      </c>
      <c r="AR404" s="6" t="s">
        <v>224</v>
      </c>
      <c r="AT404" s="6" t="s">
        <v>157</v>
      </c>
      <c r="AU404" s="6" t="s">
        <v>102</v>
      </c>
      <c r="AY404" s="6" t="s">
        <v>156</v>
      </c>
      <c r="BE404" s="83">
        <f>IF($U$404="základní",$N$404,0)</f>
        <v>0</v>
      </c>
      <c r="BF404" s="83">
        <f>IF($U$404="snížená",$N$404,0)</f>
        <v>0</v>
      </c>
      <c r="BG404" s="83">
        <f>IF($U$404="zákl. přenesená",$N$404,0)</f>
        <v>0</v>
      </c>
      <c r="BH404" s="83">
        <f>IF($U$404="sníž. přenesená",$N$404,0)</f>
        <v>0</v>
      </c>
      <c r="BI404" s="83">
        <f>IF($U$404="nulová",$N$404,0)</f>
        <v>0</v>
      </c>
      <c r="BJ404" s="6" t="s">
        <v>21</v>
      </c>
      <c r="BK404" s="83">
        <f>ROUND($L$404*$K$404,2)</f>
        <v>0</v>
      </c>
      <c r="BL404" s="6" t="s">
        <v>224</v>
      </c>
    </row>
    <row r="405" spans="2:64" s="6" customFormat="1" ht="15.75" customHeight="1" x14ac:dyDescent="0.3">
      <c r="B405" s="121"/>
      <c r="E405" s="122"/>
      <c r="F405" s="215" t="s">
        <v>375</v>
      </c>
      <c r="G405" s="216"/>
      <c r="H405" s="216"/>
      <c r="I405" s="216"/>
      <c r="K405" s="122"/>
      <c r="R405" s="123"/>
      <c r="T405" s="124"/>
      <c r="AA405" s="125"/>
      <c r="AT405" s="122" t="s">
        <v>163</v>
      </c>
      <c r="AU405" s="122" t="s">
        <v>102</v>
      </c>
      <c r="AV405" s="122" t="s">
        <v>21</v>
      </c>
      <c r="AW405" s="122" t="s">
        <v>111</v>
      </c>
      <c r="AX405" s="122" t="s">
        <v>82</v>
      </c>
      <c r="AY405" s="122" t="s">
        <v>156</v>
      </c>
    </row>
    <row r="406" spans="2:64" s="6" customFormat="1" ht="15.75" customHeight="1" x14ac:dyDescent="0.3">
      <c r="B406" s="126"/>
      <c r="E406" s="127"/>
      <c r="F406" s="217" t="s">
        <v>472</v>
      </c>
      <c r="G406" s="218"/>
      <c r="H406" s="218"/>
      <c r="I406" s="218"/>
      <c r="K406" s="128">
        <v>182.51599999999999</v>
      </c>
      <c r="R406" s="129"/>
      <c r="T406" s="130"/>
      <c r="AA406" s="131"/>
      <c r="AT406" s="127" t="s">
        <v>163</v>
      </c>
      <c r="AU406" s="127" t="s">
        <v>102</v>
      </c>
      <c r="AV406" s="127" t="s">
        <v>102</v>
      </c>
      <c r="AW406" s="127" t="s">
        <v>111</v>
      </c>
      <c r="AX406" s="127" t="s">
        <v>21</v>
      </c>
      <c r="AY406" s="127" t="s">
        <v>156</v>
      </c>
    </row>
    <row r="407" spans="2:64" s="6" customFormat="1" ht="27" customHeight="1" x14ac:dyDescent="0.3">
      <c r="B407" s="22"/>
      <c r="C407" s="138" t="s">
        <v>473</v>
      </c>
      <c r="D407" s="138" t="s">
        <v>225</v>
      </c>
      <c r="E407" s="139" t="s">
        <v>474</v>
      </c>
      <c r="F407" s="223" t="s">
        <v>475</v>
      </c>
      <c r="G407" s="224"/>
      <c r="H407" s="224"/>
      <c r="I407" s="224"/>
      <c r="J407" s="140" t="s">
        <v>194</v>
      </c>
      <c r="K407" s="141">
        <v>93.082999999999998</v>
      </c>
      <c r="L407" s="225">
        <v>0</v>
      </c>
      <c r="M407" s="224"/>
      <c r="N407" s="226">
        <f>ROUND($L$407*$K$407,2)</f>
        <v>0</v>
      </c>
      <c r="O407" s="212"/>
      <c r="P407" s="212"/>
      <c r="Q407" s="212"/>
      <c r="R407" s="23"/>
      <c r="T407" s="118"/>
      <c r="U407" s="29" t="s">
        <v>47</v>
      </c>
      <c r="V407" s="119">
        <v>0</v>
      </c>
      <c r="W407" s="119">
        <f>$V$407*$K$407</f>
        <v>0</v>
      </c>
      <c r="X407" s="119">
        <v>4.6299999999999996E-3</v>
      </c>
      <c r="Y407" s="119">
        <f>$X$407*$K$407</f>
        <v>0.43097428999999993</v>
      </c>
      <c r="Z407" s="119">
        <v>0</v>
      </c>
      <c r="AA407" s="120">
        <f>$Z$407*$K$407</f>
        <v>0</v>
      </c>
      <c r="AR407" s="6" t="s">
        <v>297</v>
      </c>
      <c r="AT407" s="6" t="s">
        <v>225</v>
      </c>
      <c r="AU407" s="6" t="s">
        <v>102</v>
      </c>
      <c r="AY407" s="6" t="s">
        <v>156</v>
      </c>
      <c r="BE407" s="83">
        <f>IF($U$407="základní",$N$407,0)</f>
        <v>0</v>
      </c>
      <c r="BF407" s="83">
        <f>IF($U$407="snížená",$N$407,0)</f>
        <v>0</v>
      </c>
      <c r="BG407" s="83">
        <f>IF($U$407="zákl. přenesená",$N$407,0)</f>
        <v>0</v>
      </c>
      <c r="BH407" s="83">
        <f>IF($U$407="sníž. přenesená",$N$407,0)</f>
        <v>0</v>
      </c>
      <c r="BI407" s="83">
        <f>IF($U$407="nulová",$N$407,0)</f>
        <v>0</v>
      </c>
      <c r="BJ407" s="6" t="s">
        <v>21</v>
      </c>
      <c r="BK407" s="83">
        <f>ROUND($L$407*$K$407,2)</f>
        <v>0</v>
      </c>
      <c r="BL407" s="6" t="s">
        <v>224</v>
      </c>
    </row>
    <row r="408" spans="2:64" s="6" customFormat="1" ht="15.75" customHeight="1" x14ac:dyDescent="0.3">
      <c r="B408" s="121"/>
      <c r="E408" s="122"/>
      <c r="F408" s="215" t="s">
        <v>375</v>
      </c>
      <c r="G408" s="216"/>
      <c r="H408" s="216"/>
      <c r="I408" s="216"/>
      <c r="K408" s="122"/>
      <c r="R408" s="123"/>
      <c r="T408" s="124"/>
      <c r="AA408" s="125"/>
      <c r="AT408" s="122" t="s">
        <v>163</v>
      </c>
      <c r="AU408" s="122" t="s">
        <v>102</v>
      </c>
      <c r="AV408" s="122" t="s">
        <v>21</v>
      </c>
      <c r="AW408" s="122" t="s">
        <v>111</v>
      </c>
      <c r="AX408" s="122" t="s">
        <v>82</v>
      </c>
      <c r="AY408" s="122" t="s">
        <v>156</v>
      </c>
    </row>
    <row r="409" spans="2:64" s="6" customFormat="1" ht="15.75" customHeight="1" x14ac:dyDescent="0.3">
      <c r="B409" s="126"/>
      <c r="E409" s="127"/>
      <c r="F409" s="217" t="s">
        <v>376</v>
      </c>
      <c r="G409" s="218"/>
      <c r="H409" s="218"/>
      <c r="I409" s="218"/>
      <c r="K409" s="128">
        <v>91.257999999999996</v>
      </c>
      <c r="R409" s="129"/>
      <c r="T409" s="130"/>
      <c r="AA409" s="131"/>
      <c r="AT409" s="127" t="s">
        <v>163</v>
      </c>
      <c r="AU409" s="127" t="s">
        <v>102</v>
      </c>
      <c r="AV409" s="127" t="s">
        <v>102</v>
      </c>
      <c r="AW409" s="127" t="s">
        <v>111</v>
      </c>
      <c r="AX409" s="127" t="s">
        <v>21</v>
      </c>
      <c r="AY409" s="127" t="s">
        <v>156</v>
      </c>
    </row>
    <row r="410" spans="2:64" s="6" customFormat="1" ht="27" customHeight="1" x14ac:dyDescent="0.3">
      <c r="B410" s="22"/>
      <c r="C410" s="138" t="s">
        <v>476</v>
      </c>
      <c r="D410" s="138" t="s">
        <v>225</v>
      </c>
      <c r="E410" s="139" t="s">
        <v>477</v>
      </c>
      <c r="F410" s="223" t="s">
        <v>478</v>
      </c>
      <c r="G410" s="224"/>
      <c r="H410" s="224"/>
      <c r="I410" s="224"/>
      <c r="J410" s="140" t="s">
        <v>194</v>
      </c>
      <c r="K410" s="141">
        <v>93.082999999999998</v>
      </c>
      <c r="L410" s="225">
        <v>0</v>
      </c>
      <c r="M410" s="224"/>
      <c r="N410" s="226">
        <f>ROUND($L$410*$K$410,2)</f>
        <v>0</v>
      </c>
      <c r="O410" s="212"/>
      <c r="P410" s="212"/>
      <c r="Q410" s="212"/>
      <c r="R410" s="23"/>
      <c r="T410" s="118"/>
      <c r="U410" s="29" t="s">
        <v>47</v>
      </c>
      <c r="V410" s="119">
        <v>0</v>
      </c>
      <c r="W410" s="119">
        <f>$V$410*$K$410</f>
        <v>0</v>
      </c>
      <c r="X410" s="119">
        <v>2.8E-3</v>
      </c>
      <c r="Y410" s="119">
        <f>$X$410*$K$410</f>
        <v>0.26063239999999999</v>
      </c>
      <c r="Z410" s="119">
        <v>0</v>
      </c>
      <c r="AA410" s="120">
        <f>$Z$410*$K$410</f>
        <v>0</v>
      </c>
      <c r="AR410" s="6" t="s">
        <v>297</v>
      </c>
      <c r="AT410" s="6" t="s">
        <v>225</v>
      </c>
      <c r="AU410" s="6" t="s">
        <v>102</v>
      </c>
      <c r="AY410" s="6" t="s">
        <v>156</v>
      </c>
      <c r="BE410" s="83">
        <f>IF($U$410="základní",$N$410,0)</f>
        <v>0</v>
      </c>
      <c r="BF410" s="83">
        <f>IF($U$410="snížená",$N$410,0)</f>
        <v>0</v>
      </c>
      <c r="BG410" s="83">
        <f>IF($U$410="zákl. přenesená",$N$410,0)</f>
        <v>0</v>
      </c>
      <c r="BH410" s="83">
        <f>IF($U$410="sníž. přenesená",$N$410,0)</f>
        <v>0</v>
      </c>
      <c r="BI410" s="83">
        <f>IF($U$410="nulová",$N$410,0)</f>
        <v>0</v>
      </c>
      <c r="BJ410" s="6" t="s">
        <v>21</v>
      </c>
      <c r="BK410" s="83">
        <f>ROUND($L$410*$K$410,2)</f>
        <v>0</v>
      </c>
      <c r="BL410" s="6" t="s">
        <v>224</v>
      </c>
    </row>
    <row r="411" spans="2:64" s="6" customFormat="1" ht="15.75" customHeight="1" x14ac:dyDescent="0.3">
      <c r="B411" s="121"/>
      <c r="E411" s="122"/>
      <c r="F411" s="215" t="s">
        <v>375</v>
      </c>
      <c r="G411" s="216"/>
      <c r="H411" s="216"/>
      <c r="I411" s="216"/>
      <c r="K411" s="122"/>
      <c r="R411" s="123"/>
      <c r="T411" s="124"/>
      <c r="AA411" s="125"/>
      <c r="AT411" s="122" t="s">
        <v>163</v>
      </c>
      <c r="AU411" s="122" t="s">
        <v>102</v>
      </c>
      <c r="AV411" s="122" t="s">
        <v>21</v>
      </c>
      <c r="AW411" s="122" t="s">
        <v>111</v>
      </c>
      <c r="AX411" s="122" t="s">
        <v>82</v>
      </c>
      <c r="AY411" s="122" t="s">
        <v>156</v>
      </c>
    </row>
    <row r="412" spans="2:64" s="6" customFormat="1" ht="15.75" customHeight="1" x14ac:dyDescent="0.3">
      <c r="B412" s="126"/>
      <c r="E412" s="127"/>
      <c r="F412" s="217" t="s">
        <v>376</v>
      </c>
      <c r="G412" s="218"/>
      <c r="H412" s="218"/>
      <c r="I412" s="218"/>
      <c r="K412" s="128">
        <v>91.257999999999996</v>
      </c>
      <c r="R412" s="129"/>
      <c r="T412" s="130"/>
      <c r="AA412" s="131"/>
      <c r="AT412" s="127" t="s">
        <v>163</v>
      </c>
      <c r="AU412" s="127" t="s">
        <v>102</v>
      </c>
      <c r="AV412" s="127" t="s">
        <v>102</v>
      </c>
      <c r="AW412" s="127" t="s">
        <v>111</v>
      </c>
      <c r="AX412" s="127" t="s">
        <v>21</v>
      </c>
      <c r="AY412" s="127" t="s">
        <v>156</v>
      </c>
    </row>
    <row r="413" spans="2:64" s="6" customFormat="1" ht="27" customHeight="1" x14ac:dyDescent="0.3">
      <c r="B413" s="22"/>
      <c r="C413" s="114" t="s">
        <v>479</v>
      </c>
      <c r="D413" s="114" t="s">
        <v>157</v>
      </c>
      <c r="E413" s="115" t="s">
        <v>480</v>
      </c>
      <c r="F413" s="211" t="s">
        <v>481</v>
      </c>
      <c r="G413" s="212"/>
      <c r="H413" s="212"/>
      <c r="I413" s="212"/>
      <c r="J413" s="116" t="s">
        <v>194</v>
      </c>
      <c r="K413" s="117">
        <v>24.234999999999999</v>
      </c>
      <c r="L413" s="213">
        <v>0</v>
      </c>
      <c r="M413" s="212"/>
      <c r="N413" s="214">
        <f>ROUND($L$413*$K$413,2)</f>
        <v>0</v>
      </c>
      <c r="O413" s="212"/>
      <c r="P413" s="212"/>
      <c r="Q413" s="212"/>
      <c r="R413" s="23"/>
      <c r="T413" s="118"/>
      <c r="U413" s="29" t="s">
        <v>47</v>
      </c>
      <c r="V413" s="119">
        <v>0.23100000000000001</v>
      </c>
      <c r="W413" s="119">
        <f>$V$413*$K$413</f>
        <v>5.5982849999999997</v>
      </c>
      <c r="X413" s="119">
        <v>2.9999999999999997E-4</v>
      </c>
      <c r="Y413" s="119">
        <f>$X$413*$K$413</f>
        <v>7.2704999999999992E-3</v>
      </c>
      <c r="Z413" s="119">
        <v>0</v>
      </c>
      <c r="AA413" s="120">
        <f>$Z$413*$K$413</f>
        <v>0</v>
      </c>
      <c r="AR413" s="6" t="s">
        <v>224</v>
      </c>
      <c r="AT413" s="6" t="s">
        <v>157</v>
      </c>
      <c r="AU413" s="6" t="s">
        <v>102</v>
      </c>
      <c r="AY413" s="6" t="s">
        <v>156</v>
      </c>
      <c r="BE413" s="83">
        <f>IF($U$413="základní",$N$413,0)</f>
        <v>0</v>
      </c>
      <c r="BF413" s="83">
        <f>IF($U$413="snížená",$N$413,0)</f>
        <v>0</v>
      </c>
      <c r="BG413" s="83">
        <f>IF($U$413="zákl. přenesená",$N$413,0)</f>
        <v>0</v>
      </c>
      <c r="BH413" s="83">
        <f>IF($U$413="sníž. přenesená",$N$413,0)</f>
        <v>0</v>
      </c>
      <c r="BI413" s="83">
        <f>IF($U$413="nulová",$N$413,0)</f>
        <v>0</v>
      </c>
      <c r="BJ413" s="6" t="s">
        <v>21</v>
      </c>
      <c r="BK413" s="83">
        <f>ROUND($L$413*$K$413,2)</f>
        <v>0</v>
      </c>
      <c r="BL413" s="6" t="s">
        <v>224</v>
      </c>
    </row>
    <row r="414" spans="2:64" s="6" customFormat="1" ht="15.75" customHeight="1" x14ac:dyDescent="0.3">
      <c r="B414" s="121"/>
      <c r="E414" s="122"/>
      <c r="F414" s="215" t="s">
        <v>366</v>
      </c>
      <c r="G414" s="216"/>
      <c r="H414" s="216"/>
      <c r="I414" s="216"/>
      <c r="K414" s="122"/>
      <c r="R414" s="123"/>
      <c r="T414" s="124"/>
      <c r="AA414" s="125"/>
      <c r="AT414" s="122" t="s">
        <v>163</v>
      </c>
      <c r="AU414" s="122" t="s">
        <v>102</v>
      </c>
      <c r="AV414" s="122" t="s">
        <v>21</v>
      </c>
      <c r="AW414" s="122" t="s">
        <v>111</v>
      </c>
      <c r="AX414" s="122" t="s">
        <v>82</v>
      </c>
      <c r="AY414" s="122" t="s">
        <v>156</v>
      </c>
    </row>
    <row r="415" spans="2:64" s="6" customFormat="1" ht="15.75" customHeight="1" x14ac:dyDescent="0.3">
      <c r="B415" s="126"/>
      <c r="E415" s="127"/>
      <c r="F415" s="217" t="s">
        <v>482</v>
      </c>
      <c r="G415" s="218"/>
      <c r="H415" s="218"/>
      <c r="I415" s="218"/>
      <c r="K415" s="128">
        <v>24.234999999999999</v>
      </c>
      <c r="R415" s="129"/>
      <c r="T415" s="130"/>
      <c r="AA415" s="131"/>
      <c r="AT415" s="127" t="s">
        <v>163</v>
      </c>
      <c r="AU415" s="127" t="s">
        <v>102</v>
      </c>
      <c r="AV415" s="127" t="s">
        <v>102</v>
      </c>
      <c r="AW415" s="127" t="s">
        <v>111</v>
      </c>
      <c r="AX415" s="127" t="s">
        <v>21</v>
      </c>
      <c r="AY415" s="127" t="s">
        <v>156</v>
      </c>
    </row>
    <row r="416" spans="2:64" s="6" customFormat="1" ht="27" customHeight="1" x14ac:dyDescent="0.3">
      <c r="B416" s="22"/>
      <c r="C416" s="138" t="s">
        <v>483</v>
      </c>
      <c r="D416" s="138" t="s">
        <v>225</v>
      </c>
      <c r="E416" s="139" t="s">
        <v>474</v>
      </c>
      <c r="F416" s="223" t="s">
        <v>475</v>
      </c>
      <c r="G416" s="224"/>
      <c r="H416" s="224"/>
      <c r="I416" s="224"/>
      <c r="J416" s="140" t="s">
        <v>194</v>
      </c>
      <c r="K416" s="141">
        <v>12.359</v>
      </c>
      <c r="L416" s="225">
        <v>0</v>
      </c>
      <c r="M416" s="224"/>
      <c r="N416" s="226">
        <f>ROUND($L$416*$K$416,2)</f>
        <v>0</v>
      </c>
      <c r="O416" s="212"/>
      <c r="P416" s="212"/>
      <c r="Q416" s="212"/>
      <c r="R416" s="23"/>
      <c r="T416" s="118"/>
      <c r="U416" s="29" t="s">
        <v>47</v>
      </c>
      <c r="V416" s="119">
        <v>0</v>
      </c>
      <c r="W416" s="119">
        <f>$V$416*$K$416</f>
        <v>0</v>
      </c>
      <c r="X416" s="119">
        <v>4.6299999999999996E-3</v>
      </c>
      <c r="Y416" s="119">
        <f>$X$416*$K$416</f>
        <v>5.7222169999999996E-2</v>
      </c>
      <c r="Z416" s="119">
        <v>0</v>
      </c>
      <c r="AA416" s="120">
        <f>$Z$416*$K$416</f>
        <v>0</v>
      </c>
      <c r="AR416" s="6" t="s">
        <v>297</v>
      </c>
      <c r="AT416" s="6" t="s">
        <v>225</v>
      </c>
      <c r="AU416" s="6" t="s">
        <v>102</v>
      </c>
      <c r="AY416" s="6" t="s">
        <v>156</v>
      </c>
      <c r="BE416" s="83">
        <f>IF($U$416="základní",$N$416,0)</f>
        <v>0</v>
      </c>
      <c r="BF416" s="83">
        <f>IF($U$416="snížená",$N$416,0)</f>
        <v>0</v>
      </c>
      <c r="BG416" s="83">
        <f>IF($U$416="zákl. přenesená",$N$416,0)</f>
        <v>0</v>
      </c>
      <c r="BH416" s="83">
        <f>IF($U$416="sníž. přenesená",$N$416,0)</f>
        <v>0</v>
      </c>
      <c r="BI416" s="83">
        <f>IF($U$416="nulová",$N$416,0)</f>
        <v>0</v>
      </c>
      <c r="BJ416" s="6" t="s">
        <v>21</v>
      </c>
      <c r="BK416" s="83">
        <f>ROUND($L$416*$K$416,2)</f>
        <v>0</v>
      </c>
      <c r="BL416" s="6" t="s">
        <v>224</v>
      </c>
    </row>
    <row r="417" spans="2:64" s="6" customFormat="1" ht="15.75" customHeight="1" x14ac:dyDescent="0.3">
      <c r="B417" s="121"/>
      <c r="E417" s="122"/>
      <c r="F417" s="215" t="s">
        <v>366</v>
      </c>
      <c r="G417" s="216"/>
      <c r="H417" s="216"/>
      <c r="I417" s="216"/>
      <c r="K417" s="122"/>
      <c r="R417" s="123"/>
      <c r="T417" s="124"/>
      <c r="AA417" s="125"/>
      <c r="AT417" s="122" t="s">
        <v>163</v>
      </c>
      <c r="AU417" s="122" t="s">
        <v>102</v>
      </c>
      <c r="AV417" s="122" t="s">
        <v>21</v>
      </c>
      <c r="AW417" s="122" t="s">
        <v>111</v>
      </c>
      <c r="AX417" s="122" t="s">
        <v>82</v>
      </c>
      <c r="AY417" s="122" t="s">
        <v>156</v>
      </c>
    </row>
    <row r="418" spans="2:64" s="6" customFormat="1" ht="15.75" customHeight="1" x14ac:dyDescent="0.3">
      <c r="B418" s="126"/>
      <c r="E418" s="127"/>
      <c r="F418" s="217" t="s">
        <v>367</v>
      </c>
      <c r="G418" s="218"/>
      <c r="H418" s="218"/>
      <c r="I418" s="218"/>
      <c r="K418" s="128">
        <v>12.117000000000001</v>
      </c>
      <c r="R418" s="129"/>
      <c r="T418" s="130"/>
      <c r="AA418" s="131"/>
      <c r="AT418" s="127" t="s">
        <v>163</v>
      </c>
      <c r="AU418" s="127" t="s">
        <v>102</v>
      </c>
      <c r="AV418" s="127" t="s">
        <v>102</v>
      </c>
      <c r="AW418" s="127" t="s">
        <v>111</v>
      </c>
      <c r="AX418" s="127" t="s">
        <v>21</v>
      </c>
      <c r="AY418" s="127" t="s">
        <v>156</v>
      </c>
    </row>
    <row r="419" spans="2:64" s="6" customFormat="1" ht="27" customHeight="1" x14ac:dyDescent="0.3">
      <c r="B419" s="22"/>
      <c r="C419" s="138" t="s">
        <v>484</v>
      </c>
      <c r="D419" s="138" t="s">
        <v>225</v>
      </c>
      <c r="E419" s="139" t="s">
        <v>477</v>
      </c>
      <c r="F419" s="223" t="s">
        <v>478</v>
      </c>
      <c r="G419" s="224"/>
      <c r="H419" s="224"/>
      <c r="I419" s="224"/>
      <c r="J419" s="140" t="s">
        <v>194</v>
      </c>
      <c r="K419" s="141">
        <v>12.359</v>
      </c>
      <c r="L419" s="225">
        <v>0</v>
      </c>
      <c r="M419" s="224"/>
      <c r="N419" s="226">
        <f>ROUND($L$419*$K$419,2)</f>
        <v>0</v>
      </c>
      <c r="O419" s="212"/>
      <c r="P419" s="212"/>
      <c r="Q419" s="212"/>
      <c r="R419" s="23"/>
      <c r="T419" s="118"/>
      <c r="U419" s="29" t="s">
        <v>47</v>
      </c>
      <c r="V419" s="119">
        <v>0</v>
      </c>
      <c r="W419" s="119">
        <f>$V$419*$K$419</f>
        <v>0</v>
      </c>
      <c r="X419" s="119">
        <v>2.8E-3</v>
      </c>
      <c r="Y419" s="119">
        <f>$X$419*$K$419</f>
        <v>3.4605200000000003E-2</v>
      </c>
      <c r="Z419" s="119">
        <v>0</v>
      </c>
      <c r="AA419" s="120">
        <f>$Z$419*$K$419</f>
        <v>0</v>
      </c>
      <c r="AR419" s="6" t="s">
        <v>297</v>
      </c>
      <c r="AT419" s="6" t="s">
        <v>225</v>
      </c>
      <c r="AU419" s="6" t="s">
        <v>102</v>
      </c>
      <c r="AY419" s="6" t="s">
        <v>156</v>
      </c>
      <c r="BE419" s="83">
        <f>IF($U$419="základní",$N$419,0)</f>
        <v>0</v>
      </c>
      <c r="BF419" s="83">
        <f>IF($U$419="snížená",$N$419,0)</f>
        <v>0</v>
      </c>
      <c r="BG419" s="83">
        <f>IF($U$419="zákl. přenesená",$N$419,0)</f>
        <v>0</v>
      </c>
      <c r="BH419" s="83">
        <f>IF($U$419="sníž. přenesená",$N$419,0)</f>
        <v>0</v>
      </c>
      <c r="BI419" s="83">
        <f>IF($U$419="nulová",$N$419,0)</f>
        <v>0</v>
      </c>
      <c r="BJ419" s="6" t="s">
        <v>21</v>
      </c>
      <c r="BK419" s="83">
        <f>ROUND($L$419*$K$419,2)</f>
        <v>0</v>
      </c>
      <c r="BL419" s="6" t="s">
        <v>224</v>
      </c>
    </row>
    <row r="420" spans="2:64" s="6" customFormat="1" ht="15.75" customHeight="1" x14ac:dyDescent="0.3">
      <c r="B420" s="121"/>
      <c r="E420" s="122"/>
      <c r="F420" s="215" t="s">
        <v>366</v>
      </c>
      <c r="G420" s="216"/>
      <c r="H420" s="216"/>
      <c r="I420" s="216"/>
      <c r="K420" s="122"/>
      <c r="R420" s="123"/>
      <c r="T420" s="124"/>
      <c r="AA420" s="125"/>
      <c r="AT420" s="122" t="s">
        <v>163</v>
      </c>
      <c r="AU420" s="122" t="s">
        <v>102</v>
      </c>
      <c r="AV420" s="122" t="s">
        <v>21</v>
      </c>
      <c r="AW420" s="122" t="s">
        <v>111</v>
      </c>
      <c r="AX420" s="122" t="s">
        <v>82</v>
      </c>
      <c r="AY420" s="122" t="s">
        <v>156</v>
      </c>
    </row>
    <row r="421" spans="2:64" s="6" customFormat="1" ht="15.75" customHeight="1" x14ac:dyDescent="0.3">
      <c r="B421" s="126"/>
      <c r="E421" s="127"/>
      <c r="F421" s="217" t="s">
        <v>367</v>
      </c>
      <c r="G421" s="218"/>
      <c r="H421" s="218"/>
      <c r="I421" s="218"/>
      <c r="K421" s="128">
        <v>12.117000000000001</v>
      </c>
      <c r="R421" s="129"/>
      <c r="T421" s="130"/>
      <c r="AA421" s="131"/>
      <c r="AT421" s="127" t="s">
        <v>163</v>
      </c>
      <c r="AU421" s="127" t="s">
        <v>102</v>
      </c>
      <c r="AV421" s="127" t="s">
        <v>102</v>
      </c>
      <c r="AW421" s="127" t="s">
        <v>111</v>
      </c>
      <c r="AX421" s="127" t="s">
        <v>21</v>
      </c>
      <c r="AY421" s="127" t="s">
        <v>156</v>
      </c>
    </row>
    <row r="422" spans="2:64" s="6" customFormat="1" ht="27" customHeight="1" x14ac:dyDescent="0.3">
      <c r="B422" s="22"/>
      <c r="C422" s="114" t="s">
        <v>485</v>
      </c>
      <c r="D422" s="114" t="s">
        <v>157</v>
      </c>
      <c r="E422" s="115" t="s">
        <v>486</v>
      </c>
      <c r="F422" s="211" t="s">
        <v>487</v>
      </c>
      <c r="G422" s="212"/>
      <c r="H422" s="212"/>
      <c r="I422" s="212"/>
      <c r="J422" s="116" t="s">
        <v>194</v>
      </c>
      <c r="K422" s="117">
        <v>100.285</v>
      </c>
      <c r="L422" s="213">
        <v>0</v>
      </c>
      <c r="M422" s="212"/>
      <c r="N422" s="214">
        <f>ROUND($L$422*$K$422,2)</f>
        <v>0</v>
      </c>
      <c r="O422" s="212"/>
      <c r="P422" s="212"/>
      <c r="Q422" s="212"/>
      <c r="R422" s="23"/>
      <c r="T422" s="118"/>
      <c r="U422" s="29" t="s">
        <v>47</v>
      </c>
      <c r="V422" s="119">
        <v>0.14599999999999999</v>
      </c>
      <c r="W422" s="119">
        <f>$V$422*$K$422</f>
        <v>14.641609999999998</v>
      </c>
      <c r="X422" s="119">
        <v>4.0000000000000003E-5</v>
      </c>
      <c r="Y422" s="119">
        <f>$X$422*$K$422</f>
        <v>4.0114E-3</v>
      </c>
      <c r="Z422" s="119">
        <v>0</v>
      </c>
      <c r="AA422" s="120">
        <f>$Z$422*$K$422</f>
        <v>0</v>
      </c>
      <c r="AR422" s="6" t="s">
        <v>224</v>
      </c>
      <c r="AT422" s="6" t="s">
        <v>157</v>
      </c>
      <c r="AU422" s="6" t="s">
        <v>102</v>
      </c>
      <c r="AY422" s="6" t="s">
        <v>156</v>
      </c>
      <c r="BE422" s="83">
        <f>IF($U$422="základní",$N$422,0)</f>
        <v>0</v>
      </c>
      <c r="BF422" s="83">
        <f>IF($U$422="snížená",$N$422,0)</f>
        <v>0</v>
      </c>
      <c r="BG422" s="83">
        <f>IF($U$422="zákl. přenesená",$N$422,0)</f>
        <v>0</v>
      </c>
      <c r="BH422" s="83">
        <f>IF($U$422="sníž. přenesená",$N$422,0)</f>
        <v>0</v>
      </c>
      <c r="BI422" s="83">
        <f>IF($U$422="nulová",$N$422,0)</f>
        <v>0</v>
      </c>
      <c r="BJ422" s="6" t="s">
        <v>21</v>
      </c>
      <c r="BK422" s="83">
        <f>ROUND($L$422*$K$422,2)</f>
        <v>0</v>
      </c>
      <c r="BL422" s="6" t="s">
        <v>224</v>
      </c>
    </row>
    <row r="423" spans="2:64" s="6" customFormat="1" ht="15.75" customHeight="1" x14ac:dyDescent="0.3">
      <c r="B423" s="121"/>
      <c r="E423" s="122"/>
      <c r="F423" s="215" t="s">
        <v>375</v>
      </c>
      <c r="G423" s="216"/>
      <c r="H423" s="216"/>
      <c r="I423" s="216"/>
      <c r="K423" s="122"/>
      <c r="R423" s="123"/>
      <c r="T423" s="124"/>
      <c r="AA423" s="125"/>
      <c r="AT423" s="122" t="s">
        <v>163</v>
      </c>
      <c r="AU423" s="122" t="s">
        <v>102</v>
      </c>
      <c r="AV423" s="122" t="s">
        <v>21</v>
      </c>
      <c r="AW423" s="122" t="s">
        <v>111</v>
      </c>
      <c r="AX423" s="122" t="s">
        <v>82</v>
      </c>
      <c r="AY423" s="122" t="s">
        <v>156</v>
      </c>
    </row>
    <row r="424" spans="2:64" s="6" customFormat="1" ht="15.75" customHeight="1" x14ac:dyDescent="0.3">
      <c r="B424" s="126"/>
      <c r="E424" s="127"/>
      <c r="F424" s="217" t="s">
        <v>376</v>
      </c>
      <c r="G424" s="218"/>
      <c r="H424" s="218"/>
      <c r="I424" s="218"/>
      <c r="K424" s="128">
        <v>91.257999999999996</v>
      </c>
      <c r="R424" s="129"/>
      <c r="T424" s="130"/>
      <c r="AA424" s="131"/>
      <c r="AT424" s="127" t="s">
        <v>163</v>
      </c>
      <c r="AU424" s="127" t="s">
        <v>102</v>
      </c>
      <c r="AV424" s="127" t="s">
        <v>102</v>
      </c>
      <c r="AW424" s="127" t="s">
        <v>111</v>
      </c>
      <c r="AX424" s="127" t="s">
        <v>82</v>
      </c>
      <c r="AY424" s="127" t="s">
        <v>156</v>
      </c>
    </row>
    <row r="425" spans="2:64" s="6" customFormat="1" ht="15.75" customHeight="1" x14ac:dyDescent="0.3">
      <c r="B425" s="121"/>
      <c r="E425" s="122"/>
      <c r="F425" s="215" t="s">
        <v>455</v>
      </c>
      <c r="G425" s="216"/>
      <c r="H425" s="216"/>
      <c r="I425" s="216"/>
      <c r="K425" s="122"/>
      <c r="R425" s="123"/>
      <c r="T425" s="124"/>
      <c r="AA425" s="125"/>
      <c r="AT425" s="122" t="s">
        <v>163</v>
      </c>
      <c r="AU425" s="122" t="s">
        <v>102</v>
      </c>
      <c r="AV425" s="122" t="s">
        <v>21</v>
      </c>
      <c r="AW425" s="122" t="s">
        <v>111</v>
      </c>
      <c r="AX425" s="122" t="s">
        <v>82</v>
      </c>
      <c r="AY425" s="122" t="s">
        <v>156</v>
      </c>
    </row>
    <row r="426" spans="2:64" s="6" customFormat="1" ht="15.75" customHeight="1" x14ac:dyDescent="0.3">
      <c r="B426" s="126"/>
      <c r="E426" s="127"/>
      <c r="F426" s="217" t="s">
        <v>456</v>
      </c>
      <c r="G426" s="218"/>
      <c r="H426" s="218"/>
      <c r="I426" s="218"/>
      <c r="K426" s="128">
        <v>9.0269999999999992</v>
      </c>
      <c r="R426" s="129"/>
      <c r="T426" s="130"/>
      <c r="AA426" s="131"/>
      <c r="AT426" s="127" t="s">
        <v>163</v>
      </c>
      <c r="AU426" s="127" t="s">
        <v>102</v>
      </c>
      <c r="AV426" s="127" t="s">
        <v>102</v>
      </c>
      <c r="AW426" s="127" t="s">
        <v>111</v>
      </c>
      <c r="AX426" s="127" t="s">
        <v>82</v>
      </c>
      <c r="AY426" s="127" t="s">
        <v>156</v>
      </c>
    </row>
    <row r="427" spans="2:64" s="6" customFormat="1" ht="15.75" customHeight="1" x14ac:dyDescent="0.3">
      <c r="B427" s="132"/>
      <c r="E427" s="133"/>
      <c r="F427" s="219" t="s">
        <v>211</v>
      </c>
      <c r="G427" s="220"/>
      <c r="H427" s="220"/>
      <c r="I427" s="220"/>
      <c r="K427" s="134">
        <v>100.285</v>
      </c>
      <c r="R427" s="135"/>
      <c r="T427" s="136"/>
      <c r="AA427" s="137"/>
      <c r="AT427" s="133" t="s">
        <v>163</v>
      </c>
      <c r="AU427" s="133" t="s">
        <v>102</v>
      </c>
      <c r="AV427" s="133" t="s">
        <v>161</v>
      </c>
      <c r="AW427" s="133" t="s">
        <v>111</v>
      </c>
      <c r="AX427" s="133" t="s">
        <v>21</v>
      </c>
      <c r="AY427" s="133" t="s">
        <v>156</v>
      </c>
    </row>
    <row r="428" spans="2:64" s="6" customFormat="1" ht="39" customHeight="1" x14ac:dyDescent="0.3">
      <c r="B428" s="22"/>
      <c r="C428" s="138" t="s">
        <v>488</v>
      </c>
      <c r="D428" s="138" t="s">
        <v>225</v>
      </c>
      <c r="E428" s="139" t="s">
        <v>489</v>
      </c>
      <c r="F428" s="223" t="s">
        <v>490</v>
      </c>
      <c r="G428" s="224"/>
      <c r="H428" s="224"/>
      <c r="I428" s="224"/>
      <c r="J428" s="140" t="s">
        <v>194</v>
      </c>
      <c r="K428" s="141">
        <v>110.31399999999999</v>
      </c>
      <c r="L428" s="225">
        <v>0</v>
      </c>
      <c r="M428" s="224"/>
      <c r="N428" s="226">
        <f>ROUND($L$428*$K$428,2)</f>
        <v>0</v>
      </c>
      <c r="O428" s="212"/>
      <c r="P428" s="212"/>
      <c r="Q428" s="212"/>
      <c r="R428" s="23"/>
      <c r="T428" s="118"/>
      <c r="U428" s="29" t="s">
        <v>47</v>
      </c>
      <c r="V428" s="119">
        <v>0</v>
      </c>
      <c r="W428" s="119">
        <f>$V$428*$K$428</f>
        <v>0</v>
      </c>
      <c r="X428" s="119">
        <v>1.3999999999999999E-4</v>
      </c>
      <c r="Y428" s="119">
        <f>$X$428*$K$428</f>
        <v>1.5443959999999998E-2</v>
      </c>
      <c r="Z428" s="119">
        <v>0</v>
      </c>
      <c r="AA428" s="120">
        <f>$Z$428*$K$428</f>
        <v>0</v>
      </c>
      <c r="AR428" s="6" t="s">
        <v>297</v>
      </c>
      <c r="AT428" s="6" t="s">
        <v>225</v>
      </c>
      <c r="AU428" s="6" t="s">
        <v>102</v>
      </c>
      <c r="AY428" s="6" t="s">
        <v>156</v>
      </c>
      <c r="BE428" s="83">
        <f>IF($U$428="základní",$N$428,0)</f>
        <v>0</v>
      </c>
      <c r="BF428" s="83">
        <f>IF($U$428="snížená",$N$428,0)</f>
        <v>0</v>
      </c>
      <c r="BG428" s="83">
        <f>IF($U$428="zákl. přenesená",$N$428,0)</f>
        <v>0</v>
      </c>
      <c r="BH428" s="83">
        <f>IF($U$428="sníž. přenesená",$N$428,0)</f>
        <v>0</v>
      </c>
      <c r="BI428" s="83">
        <f>IF($U$428="nulová",$N$428,0)</f>
        <v>0</v>
      </c>
      <c r="BJ428" s="6" t="s">
        <v>21</v>
      </c>
      <c r="BK428" s="83">
        <f>ROUND($L$428*$K$428,2)</f>
        <v>0</v>
      </c>
      <c r="BL428" s="6" t="s">
        <v>224</v>
      </c>
    </row>
    <row r="429" spans="2:64" s="6" customFormat="1" ht="27" customHeight="1" x14ac:dyDescent="0.3">
      <c r="B429" s="22"/>
      <c r="C429" s="114" t="s">
        <v>491</v>
      </c>
      <c r="D429" s="114" t="s">
        <v>157</v>
      </c>
      <c r="E429" s="115" t="s">
        <v>492</v>
      </c>
      <c r="F429" s="211" t="s">
        <v>493</v>
      </c>
      <c r="G429" s="212"/>
      <c r="H429" s="212"/>
      <c r="I429" s="212"/>
      <c r="J429" s="116" t="s">
        <v>178</v>
      </c>
      <c r="K429" s="117">
        <v>0.81</v>
      </c>
      <c r="L429" s="213">
        <v>0</v>
      </c>
      <c r="M429" s="212"/>
      <c r="N429" s="214">
        <f>ROUND($L$429*$K$429,2)</f>
        <v>0</v>
      </c>
      <c r="O429" s="212"/>
      <c r="P429" s="212"/>
      <c r="Q429" s="212"/>
      <c r="R429" s="23"/>
      <c r="T429" s="118"/>
      <c r="U429" s="29" t="s">
        <v>47</v>
      </c>
      <c r="V429" s="119">
        <v>1.74</v>
      </c>
      <c r="W429" s="119">
        <f>$V$429*$K$429</f>
        <v>1.4094</v>
      </c>
      <c r="X429" s="119">
        <v>0</v>
      </c>
      <c r="Y429" s="119">
        <f>$X$429*$K$429</f>
        <v>0</v>
      </c>
      <c r="Z429" s="119">
        <v>0</v>
      </c>
      <c r="AA429" s="120">
        <f>$Z$429*$K$429</f>
        <v>0</v>
      </c>
      <c r="AR429" s="6" t="s">
        <v>224</v>
      </c>
      <c r="AT429" s="6" t="s">
        <v>157</v>
      </c>
      <c r="AU429" s="6" t="s">
        <v>102</v>
      </c>
      <c r="AY429" s="6" t="s">
        <v>156</v>
      </c>
      <c r="BE429" s="83">
        <f>IF($U$429="základní",$N$429,0)</f>
        <v>0</v>
      </c>
      <c r="BF429" s="83">
        <f>IF($U$429="snížená",$N$429,0)</f>
        <v>0</v>
      </c>
      <c r="BG429" s="83">
        <f>IF($U$429="zákl. přenesená",$N$429,0)</f>
        <v>0</v>
      </c>
      <c r="BH429" s="83">
        <f>IF($U$429="sníž. přenesená",$N$429,0)</f>
        <v>0</v>
      </c>
      <c r="BI429" s="83">
        <f>IF($U$429="nulová",$N$429,0)</f>
        <v>0</v>
      </c>
      <c r="BJ429" s="6" t="s">
        <v>21</v>
      </c>
      <c r="BK429" s="83">
        <f>ROUND($L$429*$K$429,2)</f>
        <v>0</v>
      </c>
      <c r="BL429" s="6" t="s">
        <v>224</v>
      </c>
    </row>
    <row r="430" spans="2:64" s="104" customFormat="1" ht="30.75" customHeight="1" x14ac:dyDescent="0.3">
      <c r="B430" s="105"/>
      <c r="D430" s="113" t="s">
        <v>124</v>
      </c>
      <c r="N430" s="205">
        <f>$BK$430</f>
        <v>0</v>
      </c>
      <c r="O430" s="206"/>
      <c r="P430" s="206"/>
      <c r="Q430" s="206"/>
      <c r="R430" s="108"/>
      <c r="T430" s="109"/>
      <c r="W430" s="110">
        <f>SUM($W$431:$W$437)</f>
        <v>0.76200000000000001</v>
      </c>
      <c r="Y430" s="110">
        <f>SUM($Y$431:$Y$437)</f>
        <v>5.0000000000000001E-3</v>
      </c>
      <c r="AA430" s="111">
        <f>SUM($AA$431:$AA$437)</f>
        <v>0</v>
      </c>
      <c r="AR430" s="107" t="s">
        <v>102</v>
      </c>
      <c r="AT430" s="107" t="s">
        <v>81</v>
      </c>
      <c r="AU430" s="107" t="s">
        <v>21</v>
      </c>
      <c r="AY430" s="107" t="s">
        <v>156</v>
      </c>
      <c r="BK430" s="112">
        <f>SUM($BK$431:$BK$437)</f>
        <v>0</v>
      </c>
    </row>
    <row r="431" spans="2:64" s="6" customFormat="1" ht="39" customHeight="1" x14ac:dyDescent="0.3">
      <c r="B431" s="22"/>
      <c r="C431" s="114" t="s">
        <v>494</v>
      </c>
      <c r="D431" s="114" t="s">
        <v>157</v>
      </c>
      <c r="E431" s="115" t="s">
        <v>495</v>
      </c>
      <c r="F431" s="211" t="s">
        <v>496</v>
      </c>
      <c r="G431" s="212"/>
      <c r="H431" s="212"/>
      <c r="I431" s="212"/>
      <c r="J431" s="116" t="s">
        <v>333</v>
      </c>
      <c r="K431" s="117">
        <v>1</v>
      </c>
      <c r="L431" s="213">
        <v>0</v>
      </c>
      <c r="M431" s="212"/>
      <c r="N431" s="214">
        <f>ROUND($L$431*$K$431,2)</f>
        <v>0</v>
      </c>
      <c r="O431" s="212"/>
      <c r="P431" s="212"/>
      <c r="Q431" s="212"/>
      <c r="R431" s="23"/>
      <c r="T431" s="118"/>
      <c r="U431" s="29" t="s">
        <v>47</v>
      </c>
      <c r="V431" s="119">
        <v>0.50800000000000001</v>
      </c>
      <c r="W431" s="119">
        <f>$V$431*$K$431</f>
        <v>0.50800000000000001</v>
      </c>
      <c r="X431" s="119">
        <v>0</v>
      </c>
      <c r="Y431" s="119">
        <f>$X$431*$K$431</f>
        <v>0</v>
      </c>
      <c r="Z431" s="119">
        <v>0</v>
      </c>
      <c r="AA431" s="120">
        <f>$Z$431*$K$431</f>
        <v>0</v>
      </c>
      <c r="AR431" s="6" t="s">
        <v>224</v>
      </c>
      <c r="AT431" s="6" t="s">
        <v>157</v>
      </c>
      <c r="AU431" s="6" t="s">
        <v>102</v>
      </c>
      <c r="AY431" s="6" t="s">
        <v>156</v>
      </c>
      <c r="BE431" s="83">
        <f>IF($U$431="základní",$N$431,0)</f>
        <v>0</v>
      </c>
      <c r="BF431" s="83">
        <f>IF($U$431="snížená",$N$431,0)</f>
        <v>0</v>
      </c>
      <c r="BG431" s="83">
        <f>IF($U$431="zákl. přenesená",$N$431,0)</f>
        <v>0</v>
      </c>
      <c r="BH431" s="83">
        <f>IF($U$431="sníž. přenesená",$N$431,0)</f>
        <v>0</v>
      </c>
      <c r="BI431" s="83">
        <f>IF($U$431="nulová",$N$431,0)</f>
        <v>0</v>
      </c>
      <c r="BJ431" s="6" t="s">
        <v>21</v>
      </c>
      <c r="BK431" s="83">
        <f>ROUND($L$431*$K$431,2)</f>
        <v>0</v>
      </c>
      <c r="BL431" s="6" t="s">
        <v>224</v>
      </c>
    </row>
    <row r="432" spans="2:64" s="6" customFormat="1" ht="15.75" customHeight="1" x14ac:dyDescent="0.3">
      <c r="B432" s="121"/>
      <c r="E432" s="122"/>
      <c r="F432" s="215" t="s">
        <v>497</v>
      </c>
      <c r="G432" s="216"/>
      <c r="H432" s="216"/>
      <c r="I432" s="216"/>
      <c r="K432" s="122"/>
      <c r="R432" s="123"/>
      <c r="T432" s="124"/>
      <c r="AA432" s="125"/>
      <c r="AT432" s="122" t="s">
        <v>163</v>
      </c>
      <c r="AU432" s="122" t="s">
        <v>102</v>
      </c>
      <c r="AV432" s="122" t="s">
        <v>21</v>
      </c>
      <c r="AW432" s="122" t="s">
        <v>111</v>
      </c>
      <c r="AX432" s="122" t="s">
        <v>82</v>
      </c>
      <c r="AY432" s="122" t="s">
        <v>156</v>
      </c>
    </row>
    <row r="433" spans="2:64" s="6" customFormat="1" ht="15.75" customHeight="1" x14ac:dyDescent="0.3">
      <c r="B433" s="126"/>
      <c r="E433" s="127"/>
      <c r="F433" s="217" t="s">
        <v>21</v>
      </c>
      <c r="G433" s="218"/>
      <c r="H433" s="218"/>
      <c r="I433" s="218"/>
      <c r="K433" s="128">
        <v>1</v>
      </c>
      <c r="R433" s="129"/>
      <c r="T433" s="130"/>
      <c r="AA433" s="131"/>
      <c r="AT433" s="127" t="s">
        <v>163</v>
      </c>
      <c r="AU433" s="127" t="s">
        <v>102</v>
      </c>
      <c r="AV433" s="127" t="s">
        <v>102</v>
      </c>
      <c r="AW433" s="127" t="s">
        <v>111</v>
      </c>
      <c r="AX433" s="127" t="s">
        <v>21</v>
      </c>
      <c r="AY433" s="127" t="s">
        <v>156</v>
      </c>
    </row>
    <row r="434" spans="2:64" s="6" customFormat="1" ht="27" customHeight="1" x14ac:dyDescent="0.3">
      <c r="B434" s="22"/>
      <c r="C434" s="138" t="s">
        <v>498</v>
      </c>
      <c r="D434" s="138" t="s">
        <v>225</v>
      </c>
      <c r="E434" s="139" t="s">
        <v>499</v>
      </c>
      <c r="F434" s="223" t="s">
        <v>500</v>
      </c>
      <c r="G434" s="224"/>
      <c r="H434" s="224"/>
      <c r="I434" s="224"/>
      <c r="J434" s="140" t="s">
        <v>333</v>
      </c>
      <c r="K434" s="141">
        <v>1</v>
      </c>
      <c r="L434" s="225">
        <v>0</v>
      </c>
      <c r="M434" s="224"/>
      <c r="N434" s="226">
        <f>ROUND($L$434*$K$434,2)</f>
        <v>0</v>
      </c>
      <c r="O434" s="212"/>
      <c r="P434" s="212"/>
      <c r="Q434" s="212"/>
      <c r="R434" s="23"/>
      <c r="T434" s="118"/>
      <c r="U434" s="29" t="s">
        <v>47</v>
      </c>
      <c r="V434" s="119">
        <v>0</v>
      </c>
      <c r="W434" s="119">
        <f>$V$434*$K$434</f>
        <v>0</v>
      </c>
      <c r="X434" s="119">
        <v>5.0000000000000001E-3</v>
      </c>
      <c r="Y434" s="119">
        <f>$X$434*$K$434</f>
        <v>5.0000000000000001E-3</v>
      </c>
      <c r="Z434" s="119">
        <v>0</v>
      </c>
      <c r="AA434" s="120">
        <f>$Z$434*$K$434</f>
        <v>0</v>
      </c>
      <c r="AR434" s="6" t="s">
        <v>297</v>
      </c>
      <c r="AT434" s="6" t="s">
        <v>225</v>
      </c>
      <c r="AU434" s="6" t="s">
        <v>102</v>
      </c>
      <c r="AY434" s="6" t="s">
        <v>156</v>
      </c>
      <c r="BE434" s="83">
        <f>IF($U$434="základní",$N$434,0)</f>
        <v>0</v>
      </c>
      <c r="BF434" s="83">
        <f>IF($U$434="snížená",$N$434,0)</f>
        <v>0</v>
      </c>
      <c r="BG434" s="83">
        <f>IF($U$434="zákl. přenesená",$N$434,0)</f>
        <v>0</v>
      </c>
      <c r="BH434" s="83">
        <f>IF($U$434="sníž. přenesená",$N$434,0)</f>
        <v>0</v>
      </c>
      <c r="BI434" s="83">
        <f>IF($U$434="nulová",$N$434,0)</f>
        <v>0</v>
      </c>
      <c r="BJ434" s="6" t="s">
        <v>21</v>
      </c>
      <c r="BK434" s="83">
        <f>ROUND($L$434*$K$434,2)</f>
        <v>0</v>
      </c>
      <c r="BL434" s="6" t="s">
        <v>224</v>
      </c>
    </row>
    <row r="435" spans="2:64" s="6" customFormat="1" ht="27" customHeight="1" x14ac:dyDescent="0.3">
      <c r="B435" s="22"/>
      <c r="C435" s="114" t="s">
        <v>501</v>
      </c>
      <c r="D435" s="114" t="s">
        <v>157</v>
      </c>
      <c r="E435" s="115" t="s">
        <v>502</v>
      </c>
      <c r="F435" s="211" t="s">
        <v>503</v>
      </c>
      <c r="G435" s="212"/>
      <c r="H435" s="212"/>
      <c r="I435" s="212"/>
      <c r="J435" s="116" t="s">
        <v>333</v>
      </c>
      <c r="K435" s="117">
        <v>1</v>
      </c>
      <c r="L435" s="213">
        <v>0</v>
      </c>
      <c r="M435" s="212"/>
      <c r="N435" s="214">
        <f>ROUND($L$435*$K$435,2)</f>
        <v>0</v>
      </c>
      <c r="O435" s="212"/>
      <c r="P435" s="212"/>
      <c r="Q435" s="212"/>
      <c r="R435" s="23"/>
      <c r="T435" s="118"/>
      <c r="U435" s="29" t="s">
        <v>47</v>
      </c>
      <c r="V435" s="119">
        <v>0.254</v>
      </c>
      <c r="W435" s="119">
        <f>$V$435*$K$435</f>
        <v>0.254</v>
      </c>
      <c r="X435" s="119">
        <v>0</v>
      </c>
      <c r="Y435" s="119">
        <f>$X$435*$K$435</f>
        <v>0</v>
      </c>
      <c r="Z435" s="119">
        <v>0</v>
      </c>
      <c r="AA435" s="120">
        <f>$Z$435*$K$435</f>
        <v>0</v>
      </c>
      <c r="AR435" s="6" t="s">
        <v>224</v>
      </c>
      <c r="AT435" s="6" t="s">
        <v>157</v>
      </c>
      <c r="AU435" s="6" t="s">
        <v>102</v>
      </c>
      <c r="AY435" s="6" t="s">
        <v>156</v>
      </c>
      <c r="BE435" s="83">
        <f>IF($U$435="základní",$N$435,0)</f>
        <v>0</v>
      </c>
      <c r="BF435" s="83">
        <f>IF($U$435="snížená",$N$435,0)</f>
        <v>0</v>
      </c>
      <c r="BG435" s="83">
        <f>IF($U$435="zákl. přenesená",$N$435,0)</f>
        <v>0</v>
      </c>
      <c r="BH435" s="83">
        <f>IF($U$435="sníž. přenesená",$N$435,0)</f>
        <v>0</v>
      </c>
      <c r="BI435" s="83">
        <f>IF($U$435="nulová",$N$435,0)</f>
        <v>0</v>
      </c>
      <c r="BJ435" s="6" t="s">
        <v>21</v>
      </c>
      <c r="BK435" s="83">
        <f>ROUND($L$435*$K$435,2)</f>
        <v>0</v>
      </c>
      <c r="BL435" s="6" t="s">
        <v>224</v>
      </c>
    </row>
    <row r="436" spans="2:64" s="6" customFormat="1" ht="15.75" customHeight="1" x14ac:dyDescent="0.3">
      <c r="B436" s="121"/>
      <c r="E436" s="122"/>
      <c r="F436" s="215" t="s">
        <v>504</v>
      </c>
      <c r="G436" s="216"/>
      <c r="H436" s="216"/>
      <c r="I436" s="216"/>
      <c r="K436" s="122"/>
      <c r="R436" s="123"/>
      <c r="T436" s="124"/>
      <c r="AA436" s="125"/>
      <c r="AT436" s="122" t="s">
        <v>163</v>
      </c>
      <c r="AU436" s="122" t="s">
        <v>102</v>
      </c>
      <c r="AV436" s="122" t="s">
        <v>21</v>
      </c>
      <c r="AW436" s="122" t="s">
        <v>111</v>
      </c>
      <c r="AX436" s="122" t="s">
        <v>82</v>
      </c>
      <c r="AY436" s="122" t="s">
        <v>156</v>
      </c>
    </row>
    <row r="437" spans="2:64" s="6" customFormat="1" ht="15.75" customHeight="1" x14ac:dyDescent="0.3">
      <c r="B437" s="126"/>
      <c r="E437" s="127"/>
      <c r="F437" s="217" t="s">
        <v>21</v>
      </c>
      <c r="G437" s="218"/>
      <c r="H437" s="218"/>
      <c r="I437" s="218"/>
      <c r="K437" s="128">
        <v>1</v>
      </c>
      <c r="R437" s="129"/>
      <c r="T437" s="130"/>
      <c r="AA437" s="131"/>
      <c r="AT437" s="127" t="s">
        <v>163</v>
      </c>
      <c r="AU437" s="127" t="s">
        <v>102</v>
      </c>
      <c r="AV437" s="127" t="s">
        <v>102</v>
      </c>
      <c r="AW437" s="127" t="s">
        <v>111</v>
      </c>
      <c r="AX437" s="127" t="s">
        <v>21</v>
      </c>
      <c r="AY437" s="127" t="s">
        <v>156</v>
      </c>
    </row>
    <row r="438" spans="2:64" s="104" customFormat="1" ht="30.75" customHeight="1" x14ac:dyDescent="0.3">
      <c r="B438" s="105"/>
      <c r="D438" s="113" t="s">
        <v>125</v>
      </c>
      <c r="N438" s="205">
        <f>$BK$438</f>
        <v>0</v>
      </c>
      <c r="O438" s="206"/>
      <c r="P438" s="206"/>
      <c r="Q438" s="206"/>
      <c r="R438" s="108"/>
      <c r="T438" s="109"/>
      <c r="W438" s="110">
        <f>SUM($W$439:$W$446)</f>
        <v>6.7140000000000004</v>
      </c>
      <c r="Y438" s="110">
        <f>SUM($Y$439:$Y$446)</f>
        <v>5.5799999999999999E-3</v>
      </c>
      <c r="AA438" s="111">
        <f>SUM($AA$439:$AA$446)</f>
        <v>0</v>
      </c>
      <c r="AR438" s="107" t="s">
        <v>102</v>
      </c>
      <c r="AT438" s="107" t="s">
        <v>81</v>
      </c>
      <c r="AU438" s="107" t="s">
        <v>21</v>
      </c>
      <c r="AY438" s="107" t="s">
        <v>156</v>
      </c>
      <c r="BK438" s="112">
        <f>SUM($BK$439:$BK$446)</f>
        <v>0</v>
      </c>
    </row>
    <row r="439" spans="2:64" s="6" customFormat="1" ht="39" customHeight="1" x14ac:dyDescent="0.3">
      <c r="B439" s="22"/>
      <c r="C439" s="114" t="s">
        <v>505</v>
      </c>
      <c r="D439" s="114" t="s">
        <v>157</v>
      </c>
      <c r="E439" s="115" t="s">
        <v>506</v>
      </c>
      <c r="F439" s="211" t="s">
        <v>507</v>
      </c>
      <c r="G439" s="212"/>
      <c r="H439" s="212"/>
      <c r="I439" s="212"/>
      <c r="J439" s="116" t="s">
        <v>215</v>
      </c>
      <c r="K439" s="117">
        <v>9</v>
      </c>
      <c r="L439" s="213">
        <v>0</v>
      </c>
      <c r="M439" s="212"/>
      <c r="N439" s="214">
        <f>ROUND($L$439*$K$439,2)</f>
        <v>0</v>
      </c>
      <c r="O439" s="212"/>
      <c r="P439" s="212"/>
      <c r="Q439" s="212"/>
      <c r="R439" s="23"/>
      <c r="T439" s="118"/>
      <c r="U439" s="29" t="s">
        <v>47</v>
      </c>
      <c r="V439" s="119">
        <v>0.497</v>
      </c>
      <c r="W439" s="119">
        <f>$V$439*$K$439</f>
        <v>4.4729999999999999</v>
      </c>
      <c r="X439" s="119">
        <v>0</v>
      </c>
      <c r="Y439" s="119">
        <f>$X$439*$K$439</f>
        <v>0</v>
      </c>
      <c r="Z439" s="119">
        <v>0</v>
      </c>
      <c r="AA439" s="120">
        <f>$Z$439*$K$439</f>
        <v>0</v>
      </c>
      <c r="AR439" s="6" t="s">
        <v>224</v>
      </c>
      <c r="AT439" s="6" t="s">
        <v>157</v>
      </c>
      <c r="AU439" s="6" t="s">
        <v>102</v>
      </c>
      <c r="AY439" s="6" t="s">
        <v>156</v>
      </c>
      <c r="BE439" s="83">
        <f>IF($U$439="základní",$N$439,0)</f>
        <v>0</v>
      </c>
      <c r="BF439" s="83">
        <f>IF($U$439="snížená",$N$439,0)</f>
        <v>0</v>
      </c>
      <c r="BG439" s="83">
        <f>IF($U$439="zákl. přenesená",$N$439,0)</f>
        <v>0</v>
      </c>
      <c r="BH439" s="83">
        <f>IF($U$439="sníž. přenesená",$N$439,0)</f>
        <v>0</v>
      </c>
      <c r="BI439" s="83">
        <f>IF($U$439="nulová",$N$439,0)</f>
        <v>0</v>
      </c>
      <c r="BJ439" s="6" t="s">
        <v>21</v>
      </c>
      <c r="BK439" s="83">
        <f>ROUND($L$439*$K$439,2)</f>
        <v>0</v>
      </c>
      <c r="BL439" s="6" t="s">
        <v>224</v>
      </c>
    </row>
    <row r="440" spans="2:64" s="6" customFormat="1" ht="15.75" customHeight="1" x14ac:dyDescent="0.3">
      <c r="B440" s="121"/>
      <c r="E440" s="122"/>
      <c r="F440" s="215" t="s">
        <v>508</v>
      </c>
      <c r="G440" s="216"/>
      <c r="H440" s="216"/>
      <c r="I440" s="216"/>
      <c r="K440" s="122"/>
      <c r="R440" s="123"/>
      <c r="T440" s="124"/>
      <c r="AA440" s="125"/>
      <c r="AT440" s="122" t="s">
        <v>163</v>
      </c>
      <c r="AU440" s="122" t="s">
        <v>102</v>
      </c>
      <c r="AV440" s="122" t="s">
        <v>21</v>
      </c>
      <c r="AW440" s="122" t="s">
        <v>111</v>
      </c>
      <c r="AX440" s="122" t="s">
        <v>82</v>
      </c>
      <c r="AY440" s="122" t="s">
        <v>156</v>
      </c>
    </row>
    <row r="441" spans="2:64" s="6" customFormat="1" ht="15.75" customHeight="1" x14ac:dyDescent="0.3">
      <c r="B441" s="126"/>
      <c r="E441" s="127"/>
      <c r="F441" s="217" t="s">
        <v>509</v>
      </c>
      <c r="G441" s="218"/>
      <c r="H441" s="218"/>
      <c r="I441" s="218"/>
      <c r="K441" s="128">
        <v>9</v>
      </c>
      <c r="R441" s="129"/>
      <c r="T441" s="130"/>
      <c r="AA441" s="131"/>
      <c r="AT441" s="127" t="s">
        <v>163</v>
      </c>
      <c r="AU441" s="127" t="s">
        <v>102</v>
      </c>
      <c r="AV441" s="127" t="s">
        <v>102</v>
      </c>
      <c r="AW441" s="127" t="s">
        <v>111</v>
      </c>
      <c r="AX441" s="127" t="s">
        <v>21</v>
      </c>
      <c r="AY441" s="127" t="s">
        <v>156</v>
      </c>
    </row>
    <row r="442" spans="2:64" s="6" customFormat="1" ht="15.75" customHeight="1" x14ac:dyDescent="0.3">
      <c r="B442" s="22"/>
      <c r="C442" s="138" t="s">
        <v>510</v>
      </c>
      <c r="D442" s="138" t="s">
        <v>225</v>
      </c>
      <c r="E442" s="139" t="s">
        <v>511</v>
      </c>
      <c r="F442" s="223" t="s">
        <v>512</v>
      </c>
      <c r="G442" s="224"/>
      <c r="H442" s="224"/>
      <c r="I442" s="224"/>
      <c r="J442" s="140" t="s">
        <v>513</v>
      </c>
      <c r="K442" s="141">
        <v>5.58</v>
      </c>
      <c r="L442" s="225">
        <v>0</v>
      </c>
      <c r="M442" s="224"/>
      <c r="N442" s="226">
        <f>ROUND($L$442*$K$442,2)</f>
        <v>0</v>
      </c>
      <c r="O442" s="212"/>
      <c r="P442" s="212"/>
      <c r="Q442" s="212"/>
      <c r="R442" s="23"/>
      <c r="T442" s="118"/>
      <c r="U442" s="29" t="s">
        <v>47</v>
      </c>
      <c r="V442" s="119">
        <v>0</v>
      </c>
      <c r="W442" s="119">
        <f>$V$442*$K$442</f>
        <v>0</v>
      </c>
      <c r="X442" s="119">
        <v>1E-3</v>
      </c>
      <c r="Y442" s="119">
        <f>$X$442*$K$442</f>
        <v>5.5799999999999999E-3</v>
      </c>
      <c r="Z442" s="119">
        <v>0</v>
      </c>
      <c r="AA442" s="120">
        <f>$Z$442*$K$442</f>
        <v>0</v>
      </c>
      <c r="AR442" s="6" t="s">
        <v>297</v>
      </c>
      <c r="AT442" s="6" t="s">
        <v>225</v>
      </c>
      <c r="AU442" s="6" t="s">
        <v>102</v>
      </c>
      <c r="AY442" s="6" t="s">
        <v>156</v>
      </c>
      <c r="BE442" s="83">
        <f>IF($U$442="základní",$N$442,0)</f>
        <v>0</v>
      </c>
      <c r="BF442" s="83">
        <f>IF($U$442="snížená",$N$442,0)</f>
        <v>0</v>
      </c>
      <c r="BG442" s="83">
        <f>IF($U$442="zákl. přenesená",$N$442,0)</f>
        <v>0</v>
      </c>
      <c r="BH442" s="83">
        <f>IF($U$442="sníž. přenesená",$N$442,0)</f>
        <v>0</v>
      </c>
      <c r="BI442" s="83">
        <f>IF($U$442="nulová",$N$442,0)</f>
        <v>0</v>
      </c>
      <c r="BJ442" s="6" t="s">
        <v>21</v>
      </c>
      <c r="BK442" s="83">
        <f>ROUND($L$442*$K$442,2)</f>
        <v>0</v>
      </c>
      <c r="BL442" s="6" t="s">
        <v>224</v>
      </c>
    </row>
    <row r="443" spans="2:64" s="6" customFormat="1" ht="18.75" customHeight="1" x14ac:dyDescent="0.3">
      <c r="B443" s="22"/>
      <c r="F443" s="210" t="s">
        <v>514</v>
      </c>
      <c r="G443" s="172"/>
      <c r="H443" s="172"/>
      <c r="I443" s="172"/>
      <c r="R443" s="23"/>
      <c r="T443" s="57"/>
      <c r="AA443" s="58"/>
      <c r="AT443" s="6" t="s">
        <v>293</v>
      </c>
      <c r="AU443" s="6" t="s">
        <v>102</v>
      </c>
    </row>
    <row r="444" spans="2:64" s="6" customFormat="1" ht="27" customHeight="1" x14ac:dyDescent="0.3">
      <c r="B444" s="22"/>
      <c r="C444" s="114" t="s">
        <v>515</v>
      </c>
      <c r="D444" s="114" t="s">
        <v>157</v>
      </c>
      <c r="E444" s="115" t="s">
        <v>516</v>
      </c>
      <c r="F444" s="211" t="s">
        <v>517</v>
      </c>
      <c r="G444" s="212"/>
      <c r="H444" s="212"/>
      <c r="I444" s="212"/>
      <c r="J444" s="116" t="s">
        <v>215</v>
      </c>
      <c r="K444" s="117">
        <v>9</v>
      </c>
      <c r="L444" s="213">
        <v>0</v>
      </c>
      <c r="M444" s="212"/>
      <c r="N444" s="214">
        <f>ROUND($L$444*$K$444,2)</f>
        <v>0</v>
      </c>
      <c r="O444" s="212"/>
      <c r="P444" s="212"/>
      <c r="Q444" s="212"/>
      <c r="R444" s="23"/>
      <c r="T444" s="118"/>
      <c r="U444" s="29" t="s">
        <v>47</v>
      </c>
      <c r="V444" s="119">
        <v>0.249</v>
      </c>
      <c r="W444" s="119">
        <f>$V$444*$K$444</f>
        <v>2.2410000000000001</v>
      </c>
      <c r="X444" s="119">
        <v>0</v>
      </c>
      <c r="Y444" s="119">
        <f>$X$444*$K$444</f>
        <v>0</v>
      </c>
      <c r="Z444" s="119">
        <v>0</v>
      </c>
      <c r="AA444" s="120">
        <f>$Z$444*$K$444</f>
        <v>0</v>
      </c>
      <c r="AR444" s="6" t="s">
        <v>224</v>
      </c>
      <c r="AT444" s="6" t="s">
        <v>157</v>
      </c>
      <c r="AU444" s="6" t="s">
        <v>102</v>
      </c>
      <c r="AY444" s="6" t="s">
        <v>156</v>
      </c>
      <c r="BE444" s="83">
        <f>IF($U$444="základní",$N$444,0)</f>
        <v>0</v>
      </c>
      <c r="BF444" s="83">
        <f>IF($U$444="snížená",$N$444,0)</f>
        <v>0</v>
      </c>
      <c r="BG444" s="83">
        <f>IF($U$444="zákl. přenesená",$N$444,0)</f>
        <v>0</v>
      </c>
      <c r="BH444" s="83">
        <f>IF($U$444="sníž. přenesená",$N$444,0)</f>
        <v>0</v>
      </c>
      <c r="BI444" s="83">
        <f>IF($U$444="nulová",$N$444,0)</f>
        <v>0</v>
      </c>
      <c r="BJ444" s="6" t="s">
        <v>21</v>
      </c>
      <c r="BK444" s="83">
        <f>ROUND($L$444*$K$444,2)</f>
        <v>0</v>
      </c>
      <c r="BL444" s="6" t="s">
        <v>224</v>
      </c>
    </row>
    <row r="445" spans="2:64" s="6" customFormat="1" ht="15.75" customHeight="1" x14ac:dyDescent="0.3">
      <c r="B445" s="121"/>
      <c r="E445" s="122"/>
      <c r="F445" s="215" t="s">
        <v>508</v>
      </c>
      <c r="G445" s="216"/>
      <c r="H445" s="216"/>
      <c r="I445" s="216"/>
      <c r="K445" s="122"/>
      <c r="R445" s="123"/>
      <c r="T445" s="124"/>
      <c r="AA445" s="125"/>
      <c r="AT445" s="122" t="s">
        <v>163</v>
      </c>
      <c r="AU445" s="122" t="s">
        <v>102</v>
      </c>
      <c r="AV445" s="122" t="s">
        <v>21</v>
      </c>
      <c r="AW445" s="122" t="s">
        <v>111</v>
      </c>
      <c r="AX445" s="122" t="s">
        <v>82</v>
      </c>
      <c r="AY445" s="122" t="s">
        <v>156</v>
      </c>
    </row>
    <row r="446" spans="2:64" s="6" customFormat="1" ht="15.75" customHeight="1" x14ac:dyDescent="0.3">
      <c r="B446" s="126"/>
      <c r="E446" s="127"/>
      <c r="F446" s="217" t="s">
        <v>509</v>
      </c>
      <c r="G446" s="218"/>
      <c r="H446" s="218"/>
      <c r="I446" s="218"/>
      <c r="K446" s="128">
        <v>9</v>
      </c>
      <c r="R446" s="129"/>
      <c r="T446" s="130"/>
      <c r="AA446" s="131"/>
      <c r="AT446" s="127" t="s">
        <v>163</v>
      </c>
      <c r="AU446" s="127" t="s">
        <v>102</v>
      </c>
      <c r="AV446" s="127" t="s">
        <v>102</v>
      </c>
      <c r="AW446" s="127" t="s">
        <v>111</v>
      </c>
      <c r="AX446" s="127" t="s">
        <v>21</v>
      </c>
      <c r="AY446" s="127" t="s">
        <v>156</v>
      </c>
    </row>
    <row r="447" spans="2:64" s="104" customFormat="1" ht="30.75" customHeight="1" x14ac:dyDescent="0.3">
      <c r="B447" s="105"/>
      <c r="D447" s="113" t="s">
        <v>126</v>
      </c>
      <c r="N447" s="205">
        <f>$BK$447</f>
        <v>0</v>
      </c>
      <c r="O447" s="206"/>
      <c r="P447" s="206"/>
      <c r="Q447" s="206"/>
      <c r="R447" s="108"/>
      <c r="T447" s="109"/>
      <c r="W447" s="110">
        <f>SUM($W$448:$W$477)</f>
        <v>2.5960000000000001</v>
      </c>
      <c r="Y447" s="110">
        <f>SUM($Y$448:$Y$477)</f>
        <v>0</v>
      </c>
      <c r="AA447" s="111">
        <f>SUM($AA$448:$AA$477)</f>
        <v>0</v>
      </c>
      <c r="AR447" s="107" t="s">
        <v>102</v>
      </c>
      <c r="AT447" s="107" t="s">
        <v>81</v>
      </c>
      <c r="AU447" s="107" t="s">
        <v>21</v>
      </c>
      <c r="AY447" s="107" t="s">
        <v>156</v>
      </c>
      <c r="BK447" s="112">
        <f>SUM($BK$448:$BK$477)</f>
        <v>0</v>
      </c>
    </row>
    <row r="448" spans="2:64" s="6" customFormat="1" ht="15.75" customHeight="1" x14ac:dyDescent="0.3">
      <c r="B448" s="22"/>
      <c r="C448" s="114" t="s">
        <v>518</v>
      </c>
      <c r="D448" s="114" t="s">
        <v>157</v>
      </c>
      <c r="E448" s="115" t="s">
        <v>519</v>
      </c>
      <c r="F448" s="211" t="s">
        <v>520</v>
      </c>
      <c r="G448" s="212"/>
      <c r="H448" s="212"/>
      <c r="I448" s="212"/>
      <c r="J448" s="116" t="s">
        <v>333</v>
      </c>
      <c r="K448" s="117">
        <v>1</v>
      </c>
      <c r="L448" s="213">
        <v>0</v>
      </c>
      <c r="M448" s="212"/>
      <c r="N448" s="214">
        <f>ROUND($L$448*$K$448,2)</f>
        <v>0</v>
      </c>
      <c r="O448" s="212"/>
      <c r="P448" s="212"/>
      <c r="Q448" s="212"/>
      <c r="R448" s="23"/>
      <c r="T448" s="118"/>
      <c r="U448" s="29" t="s">
        <v>47</v>
      </c>
      <c r="V448" s="119">
        <v>0</v>
      </c>
      <c r="W448" s="119">
        <f>$V$448*$K$448</f>
        <v>0</v>
      </c>
      <c r="X448" s="119">
        <v>0</v>
      </c>
      <c r="Y448" s="119">
        <f>$X$448*$K$448</f>
        <v>0</v>
      </c>
      <c r="Z448" s="119">
        <v>0</v>
      </c>
      <c r="AA448" s="120">
        <f>$Z$448*$K$448</f>
        <v>0</v>
      </c>
      <c r="AR448" s="6" t="s">
        <v>224</v>
      </c>
      <c r="AT448" s="6" t="s">
        <v>157</v>
      </c>
      <c r="AU448" s="6" t="s">
        <v>102</v>
      </c>
      <c r="AY448" s="6" t="s">
        <v>156</v>
      </c>
      <c r="BE448" s="83">
        <f>IF($U$448="základní",$N$448,0)</f>
        <v>0</v>
      </c>
      <c r="BF448" s="83">
        <f>IF($U$448="snížená",$N$448,0)</f>
        <v>0</v>
      </c>
      <c r="BG448" s="83">
        <f>IF($U$448="zákl. přenesená",$N$448,0)</f>
        <v>0</v>
      </c>
      <c r="BH448" s="83">
        <f>IF($U$448="sníž. přenesená",$N$448,0)</f>
        <v>0</v>
      </c>
      <c r="BI448" s="83">
        <f>IF($U$448="nulová",$N$448,0)</f>
        <v>0</v>
      </c>
      <c r="BJ448" s="6" t="s">
        <v>21</v>
      </c>
      <c r="BK448" s="83">
        <f>ROUND($L$448*$K$448,2)</f>
        <v>0</v>
      </c>
      <c r="BL448" s="6" t="s">
        <v>224</v>
      </c>
    </row>
    <row r="449" spans="2:64" s="6" customFormat="1" ht="15.75" customHeight="1" x14ac:dyDescent="0.3">
      <c r="B449" s="121"/>
      <c r="E449" s="122"/>
      <c r="F449" s="215" t="s">
        <v>497</v>
      </c>
      <c r="G449" s="216"/>
      <c r="H449" s="216"/>
      <c r="I449" s="216"/>
      <c r="K449" s="122"/>
      <c r="R449" s="123"/>
      <c r="T449" s="124"/>
      <c r="AA449" s="125"/>
      <c r="AT449" s="122" t="s">
        <v>163</v>
      </c>
      <c r="AU449" s="122" t="s">
        <v>102</v>
      </c>
      <c r="AV449" s="122" t="s">
        <v>21</v>
      </c>
      <c r="AW449" s="122" t="s">
        <v>111</v>
      </c>
      <c r="AX449" s="122" t="s">
        <v>82</v>
      </c>
      <c r="AY449" s="122" t="s">
        <v>156</v>
      </c>
    </row>
    <row r="450" spans="2:64" s="6" customFormat="1" ht="15.75" customHeight="1" x14ac:dyDescent="0.3">
      <c r="B450" s="126"/>
      <c r="E450" s="127"/>
      <c r="F450" s="217" t="s">
        <v>21</v>
      </c>
      <c r="G450" s="218"/>
      <c r="H450" s="218"/>
      <c r="I450" s="218"/>
      <c r="K450" s="128">
        <v>1</v>
      </c>
      <c r="R450" s="129"/>
      <c r="T450" s="130"/>
      <c r="AA450" s="131"/>
      <c r="AT450" s="127" t="s">
        <v>163</v>
      </c>
      <c r="AU450" s="127" t="s">
        <v>102</v>
      </c>
      <c r="AV450" s="127" t="s">
        <v>102</v>
      </c>
      <c r="AW450" s="127" t="s">
        <v>111</v>
      </c>
      <c r="AX450" s="127" t="s">
        <v>21</v>
      </c>
      <c r="AY450" s="127" t="s">
        <v>156</v>
      </c>
    </row>
    <row r="451" spans="2:64" s="6" customFormat="1" ht="15.75" customHeight="1" x14ac:dyDescent="0.3">
      <c r="B451" s="22"/>
      <c r="C451" s="114" t="s">
        <v>521</v>
      </c>
      <c r="D451" s="114" t="s">
        <v>157</v>
      </c>
      <c r="E451" s="115" t="s">
        <v>522</v>
      </c>
      <c r="F451" s="211" t="s">
        <v>523</v>
      </c>
      <c r="G451" s="212"/>
      <c r="H451" s="212"/>
      <c r="I451" s="212"/>
      <c r="J451" s="116" t="s">
        <v>333</v>
      </c>
      <c r="K451" s="117">
        <v>1</v>
      </c>
      <c r="L451" s="213">
        <v>0</v>
      </c>
      <c r="M451" s="212"/>
      <c r="N451" s="214">
        <f>ROUND($L$451*$K$451,2)</f>
        <v>0</v>
      </c>
      <c r="O451" s="212"/>
      <c r="P451" s="212"/>
      <c r="Q451" s="212"/>
      <c r="R451" s="23"/>
      <c r="T451" s="118"/>
      <c r="U451" s="29" t="s">
        <v>47</v>
      </c>
      <c r="V451" s="119">
        <v>0</v>
      </c>
      <c r="W451" s="119">
        <f>$V$451*$K$451</f>
        <v>0</v>
      </c>
      <c r="X451" s="119">
        <v>0</v>
      </c>
      <c r="Y451" s="119">
        <f>$X$451*$K$451</f>
        <v>0</v>
      </c>
      <c r="Z451" s="119">
        <v>0</v>
      </c>
      <c r="AA451" s="120">
        <f>$Z$451*$K$451</f>
        <v>0</v>
      </c>
      <c r="AR451" s="6" t="s">
        <v>224</v>
      </c>
      <c r="AT451" s="6" t="s">
        <v>157</v>
      </c>
      <c r="AU451" s="6" t="s">
        <v>102</v>
      </c>
      <c r="AY451" s="6" t="s">
        <v>156</v>
      </c>
      <c r="BE451" s="83">
        <f>IF($U$451="základní",$N$451,0)</f>
        <v>0</v>
      </c>
      <c r="BF451" s="83">
        <f>IF($U$451="snížená",$N$451,0)</f>
        <v>0</v>
      </c>
      <c r="BG451" s="83">
        <f>IF($U$451="zákl. přenesená",$N$451,0)</f>
        <v>0</v>
      </c>
      <c r="BH451" s="83">
        <f>IF($U$451="sníž. přenesená",$N$451,0)</f>
        <v>0</v>
      </c>
      <c r="BI451" s="83">
        <f>IF($U$451="nulová",$N$451,0)</f>
        <v>0</v>
      </c>
      <c r="BJ451" s="6" t="s">
        <v>21</v>
      </c>
      <c r="BK451" s="83">
        <f>ROUND($L$451*$K$451,2)</f>
        <v>0</v>
      </c>
      <c r="BL451" s="6" t="s">
        <v>224</v>
      </c>
    </row>
    <row r="452" spans="2:64" s="6" customFormat="1" ht="15.75" customHeight="1" x14ac:dyDescent="0.3">
      <c r="B452" s="121"/>
      <c r="E452" s="122"/>
      <c r="F452" s="215" t="s">
        <v>497</v>
      </c>
      <c r="G452" s="216"/>
      <c r="H452" s="216"/>
      <c r="I452" s="216"/>
      <c r="K452" s="122"/>
      <c r="R452" s="123"/>
      <c r="T452" s="124"/>
      <c r="AA452" s="125"/>
      <c r="AT452" s="122" t="s">
        <v>163</v>
      </c>
      <c r="AU452" s="122" t="s">
        <v>102</v>
      </c>
      <c r="AV452" s="122" t="s">
        <v>21</v>
      </c>
      <c r="AW452" s="122" t="s">
        <v>111</v>
      </c>
      <c r="AX452" s="122" t="s">
        <v>82</v>
      </c>
      <c r="AY452" s="122" t="s">
        <v>156</v>
      </c>
    </row>
    <row r="453" spans="2:64" s="6" customFormat="1" ht="15.75" customHeight="1" x14ac:dyDescent="0.3">
      <c r="B453" s="126"/>
      <c r="E453" s="127"/>
      <c r="F453" s="217" t="s">
        <v>21</v>
      </c>
      <c r="G453" s="218"/>
      <c r="H453" s="218"/>
      <c r="I453" s="218"/>
      <c r="K453" s="128">
        <v>1</v>
      </c>
      <c r="R453" s="129"/>
      <c r="T453" s="130"/>
      <c r="AA453" s="131"/>
      <c r="AT453" s="127" t="s">
        <v>163</v>
      </c>
      <c r="AU453" s="127" t="s">
        <v>102</v>
      </c>
      <c r="AV453" s="127" t="s">
        <v>102</v>
      </c>
      <c r="AW453" s="127" t="s">
        <v>111</v>
      </c>
      <c r="AX453" s="127" t="s">
        <v>21</v>
      </c>
      <c r="AY453" s="127" t="s">
        <v>156</v>
      </c>
    </row>
    <row r="454" spans="2:64" s="6" customFormat="1" ht="15.75" customHeight="1" x14ac:dyDescent="0.3">
      <c r="B454" s="22"/>
      <c r="C454" s="114" t="s">
        <v>524</v>
      </c>
      <c r="D454" s="114" t="s">
        <v>157</v>
      </c>
      <c r="E454" s="115" t="s">
        <v>525</v>
      </c>
      <c r="F454" s="211" t="s">
        <v>526</v>
      </c>
      <c r="G454" s="212"/>
      <c r="H454" s="212"/>
      <c r="I454" s="212"/>
      <c r="J454" s="116" t="s">
        <v>333</v>
      </c>
      <c r="K454" s="117">
        <v>1</v>
      </c>
      <c r="L454" s="213">
        <v>0</v>
      </c>
      <c r="M454" s="212"/>
      <c r="N454" s="214">
        <f>ROUND($L$454*$K$454,2)</f>
        <v>0</v>
      </c>
      <c r="O454" s="212"/>
      <c r="P454" s="212"/>
      <c r="Q454" s="212"/>
      <c r="R454" s="23"/>
      <c r="T454" s="118"/>
      <c r="U454" s="29" t="s">
        <v>47</v>
      </c>
      <c r="V454" s="119">
        <v>0</v>
      </c>
      <c r="W454" s="119">
        <f>$V$454*$K$454</f>
        <v>0</v>
      </c>
      <c r="X454" s="119">
        <v>0</v>
      </c>
      <c r="Y454" s="119">
        <f>$X$454*$K$454</f>
        <v>0</v>
      </c>
      <c r="Z454" s="119">
        <v>0</v>
      </c>
      <c r="AA454" s="120">
        <f>$Z$454*$K$454</f>
        <v>0</v>
      </c>
      <c r="AR454" s="6" t="s">
        <v>224</v>
      </c>
      <c r="AT454" s="6" t="s">
        <v>157</v>
      </c>
      <c r="AU454" s="6" t="s">
        <v>102</v>
      </c>
      <c r="AY454" s="6" t="s">
        <v>156</v>
      </c>
      <c r="BE454" s="83">
        <f>IF($U$454="základní",$N$454,0)</f>
        <v>0</v>
      </c>
      <c r="BF454" s="83">
        <f>IF($U$454="snížená",$N$454,0)</f>
        <v>0</v>
      </c>
      <c r="BG454" s="83">
        <f>IF($U$454="zákl. přenesená",$N$454,0)</f>
        <v>0</v>
      </c>
      <c r="BH454" s="83">
        <f>IF($U$454="sníž. přenesená",$N$454,0)</f>
        <v>0</v>
      </c>
      <c r="BI454" s="83">
        <f>IF($U$454="nulová",$N$454,0)</f>
        <v>0</v>
      </c>
      <c r="BJ454" s="6" t="s">
        <v>21</v>
      </c>
      <c r="BK454" s="83">
        <f>ROUND($L$454*$K$454,2)</f>
        <v>0</v>
      </c>
      <c r="BL454" s="6" t="s">
        <v>224</v>
      </c>
    </row>
    <row r="455" spans="2:64" s="6" customFormat="1" ht="15.75" customHeight="1" x14ac:dyDescent="0.3">
      <c r="B455" s="121"/>
      <c r="E455" s="122"/>
      <c r="F455" s="215" t="s">
        <v>527</v>
      </c>
      <c r="G455" s="216"/>
      <c r="H455" s="216"/>
      <c r="I455" s="216"/>
      <c r="K455" s="122"/>
      <c r="R455" s="123"/>
      <c r="T455" s="124"/>
      <c r="AA455" s="125"/>
      <c r="AT455" s="122" t="s">
        <v>163</v>
      </c>
      <c r="AU455" s="122" t="s">
        <v>102</v>
      </c>
      <c r="AV455" s="122" t="s">
        <v>21</v>
      </c>
      <c r="AW455" s="122" t="s">
        <v>111</v>
      </c>
      <c r="AX455" s="122" t="s">
        <v>82</v>
      </c>
      <c r="AY455" s="122" t="s">
        <v>156</v>
      </c>
    </row>
    <row r="456" spans="2:64" s="6" customFormat="1" ht="15.75" customHeight="1" x14ac:dyDescent="0.3">
      <c r="B456" s="126"/>
      <c r="E456" s="127"/>
      <c r="F456" s="217" t="s">
        <v>21</v>
      </c>
      <c r="G456" s="218"/>
      <c r="H456" s="218"/>
      <c r="I456" s="218"/>
      <c r="K456" s="128">
        <v>1</v>
      </c>
      <c r="R456" s="129"/>
      <c r="T456" s="130"/>
      <c r="AA456" s="131"/>
      <c r="AT456" s="127" t="s">
        <v>163</v>
      </c>
      <c r="AU456" s="127" t="s">
        <v>102</v>
      </c>
      <c r="AV456" s="127" t="s">
        <v>102</v>
      </c>
      <c r="AW456" s="127" t="s">
        <v>111</v>
      </c>
      <c r="AX456" s="127" t="s">
        <v>21</v>
      </c>
      <c r="AY456" s="127" t="s">
        <v>156</v>
      </c>
    </row>
    <row r="457" spans="2:64" s="6" customFormat="1" ht="15.75" customHeight="1" x14ac:dyDescent="0.3">
      <c r="B457" s="22"/>
      <c r="C457" s="114" t="s">
        <v>528</v>
      </c>
      <c r="D457" s="114" t="s">
        <v>157</v>
      </c>
      <c r="E457" s="115" t="s">
        <v>529</v>
      </c>
      <c r="F457" s="211" t="s">
        <v>530</v>
      </c>
      <c r="G457" s="212"/>
      <c r="H457" s="212"/>
      <c r="I457" s="212"/>
      <c r="J457" s="116" t="s">
        <v>333</v>
      </c>
      <c r="K457" s="117">
        <v>1</v>
      </c>
      <c r="L457" s="213">
        <v>0</v>
      </c>
      <c r="M457" s="212"/>
      <c r="N457" s="214">
        <f>ROUND($L$457*$K$457,2)</f>
        <v>0</v>
      </c>
      <c r="O457" s="212"/>
      <c r="P457" s="212"/>
      <c r="Q457" s="212"/>
      <c r="R457" s="23"/>
      <c r="T457" s="118"/>
      <c r="U457" s="29" t="s">
        <v>47</v>
      </c>
      <c r="V457" s="119">
        <v>0</v>
      </c>
      <c r="W457" s="119">
        <f>$V$457*$K$457</f>
        <v>0</v>
      </c>
      <c r="X457" s="119">
        <v>0</v>
      </c>
      <c r="Y457" s="119">
        <f>$X$457*$K$457</f>
        <v>0</v>
      </c>
      <c r="Z457" s="119">
        <v>0</v>
      </c>
      <c r="AA457" s="120">
        <f>$Z$457*$K$457</f>
        <v>0</v>
      </c>
      <c r="AR457" s="6" t="s">
        <v>224</v>
      </c>
      <c r="AT457" s="6" t="s">
        <v>157</v>
      </c>
      <c r="AU457" s="6" t="s">
        <v>102</v>
      </c>
      <c r="AY457" s="6" t="s">
        <v>156</v>
      </c>
      <c r="BE457" s="83">
        <f>IF($U$457="základní",$N$457,0)</f>
        <v>0</v>
      </c>
      <c r="BF457" s="83">
        <f>IF($U$457="snížená",$N$457,0)</f>
        <v>0</v>
      </c>
      <c r="BG457" s="83">
        <f>IF($U$457="zákl. přenesená",$N$457,0)</f>
        <v>0</v>
      </c>
      <c r="BH457" s="83">
        <f>IF($U$457="sníž. přenesená",$N$457,0)</f>
        <v>0</v>
      </c>
      <c r="BI457" s="83">
        <f>IF($U$457="nulová",$N$457,0)</f>
        <v>0</v>
      </c>
      <c r="BJ457" s="6" t="s">
        <v>21</v>
      </c>
      <c r="BK457" s="83">
        <f>ROUND($L$457*$K$457,2)</f>
        <v>0</v>
      </c>
      <c r="BL457" s="6" t="s">
        <v>224</v>
      </c>
    </row>
    <row r="458" spans="2:64" s="6" customFormat="1" ht="15.75" customHeight="1" x14ac:dyDescent="0.3">
      <c r="B458" s="121"/>
      <c r="E458" s="122"/>
      <c r="F458" s="215" t="s">
        <v>527</v>
      </c>
      <c r="G458" s="216"/>
      <c r="H458" s="216"/>
      <c r="I458" s="216"/>
      <c r="K458" s="122"/>
      <c r="R458" s="123"/>
      <c r="T458" s="124"/>
      <c r="AA458" s="125"/>
      <c r="AT458" s="122" t="s">
        <v>163</v>
      </c>
      <c r="AU458" s="122" t="s">
        <v>102</v>
      </c>
      <c r="AV458" s="122" t="s">
        <v>21</v>
      </c>
      <c r="AW458" s="122" t="s">
        <v>111</v>
      </c>
      <c r="AX458" s="122" t="s">
        <v>82</v>
      </c>
      <c r="AY458" s="122" t="s">
        <v>156</v>
      </c>
    </row>
    <row r="459" spans="2:64" s="6" customFormat="1" ht="15.75" customHeight="1" x14ac:dyDescent="0.3">
      <c r="B459" s="126"/>
      <c r="E459" s="127"/>
      <c r="F459" s="217" t="s">
        <v>21</v>
      </c>
      <c r="G459" s="218"/>
      <c r="H459" s="218"/>
      <c r="I459" s="218"/>
      <c r="K459" s="128">
        <v>1</v>
      </c>
      <c r="R459" s="129"/>
      <c r="T459" s="130"/>
      <c r="AA459" s="131"/>
      <c r="AT459" s="127" t="s">
        <v>163</v>
      </c>
      <c r="AU459" s="127" t="s">
        <v>102</v>
      </c>
      <c r="AV459" s="127" t="s">
        <v>102</v>
      </c>
      <c r="AW459" s="127" t="s">
        <v>111</v>
      </c>
      <c r="AX459" s="127" t="s">
        <v>21</v>
      </c>
      <c r="AY459" s="127" t="s">
        <v>156</v>
      </c>
    </row>
    <row r="460" spans="2:64" s="6" customFormat="1" ht="27" customHeight="1" x14ac:dyDescent="0.3">
      <c r="B460" s="22"/>
      <c r="C460" s="114" t="s">
        <v>531</v>
      </c>
      <c r="D460" s="114" t="s">
        <v>157</v>
      </c>
      <c r="E460" s="115" t="s">
        <v>532</v>
      </c>
      <c r="F460" s="211" t="s">
        <v>533</v>
      </c>
      <c r="G460" s="212"/>
      <c r="H460" s="212"/>
      <c r="I460" s="212"/>
      <c r="J460" s="116" t="s">
        <v>333</v>
      </c>
      <c r="K460" s="117">
        <v>1</v>
      </c>
      <c r="L460" s="213">
        <v>0</v>
      </c>
      <c r="M460" s="212"/>
      <c r="N460" s="214">
        <f>ROUND($L$460*$K$460,2)</f>
        <v>0</v>
      </c>
      <c r="O460" s="212"/>
      <c r="P460" s="212"/>
      <c r="Q460" s="212"/>
      <c r="R460" s="23"/>
      <c r="T460" s="118"/>
      <c r="U460" s="29" t="s">
        <v>47</v>
      </c>
      <c r="V460" s="119">
        <v>0.50600000000000001</v>
      </c>
      <c r="W460" s="119">
        <f>$V$460*$K$460</f>
        <v>0.50600000000000001</v>
      </c>
      <c r="X460" s="119">
        <v>0</v>
      </c>
      <c r="Y460" s="119">
        <f>$X$460*$K$460</f>
        <v>0</v>
      </c>
      <c r="Z460" s="119">
        <v>0</v>
      </c>
      <c r="AA460" s="120">
        <f>$Z$460*$K$460</f>
        <v>0</v>
      </c>
      <c r="AR460" s="6" t="s">
        <v>224</v>
      </c>
      <c r="AT460" s="6" t="s">
        <v>157</v>
      </c>
      <c r="AU460" s="6" t="s">
        <v>102</v>
      </c>
      <c r="AY460" s="6" t="s">
        <v>156</v>
      </c>
      <c r="BE460" s="83">
        <f>IF($U$460="základní",$N$460,0)</f>
        <v>0</v>
      </c>
      <c r="BF460" s="83">
        <f>IF($U$460="snížená",$N$460,0)</f>
        <v>0</v>
      </c>
      <c r="BG460" s="83">
        <f>IF($U$460="zákl. přenesená",$N$460,0)</f>
        <v>0</v>
      </c>
      <c r="BH460" s="83">
        <f>IF($U$460="sníž. přenesená",$N$460,0)</f>
        <v>0</v>
      </c>
      <c r="BI460" s="83">
        <f>IF($U$460="nulová",$N$460,0)</f>
        <v>0</v>
      </c>
      <c r="BJ460" s="6" t="s">
        <v>21</v>
      </c>
      <c r="BK460" s="83">
        <f>ROUND($L$460*$K$460,2)</f>
        <v>0</v>
      </c>
      <c r="BL460" s="6" t="s">
        <v>224</v>
      </c>
    </row>
    <row r="461" spans="2:64" s="6" customFormat="1" ht="15.75" customHeight="1" x14ac:dyDescent="0.3">
      <c r="B461" s="121"/>
      <c r="E461" s="122"/>
      <c r="F461" s="215" t="s">
        <v>497</v>
      </c>
      <c r="G461" s="216"/>
      <c r="H461" s="216"/>
      <c r="I461" s="216"/>
      <c r="K461" s="122"/>
      <c r="R461" s="123"/>
      <c r="T461" s="124"/>
      <c r="AA461" s="125"/>
      <c r="AT461" s="122" t="s">
        <v>163</v>
      </c>
      <c r="AU461" s="122" t="s">
        <v>102</v>
      </c>
      <c r="AV461" s="122" t="s">
        <v>21</v>
      </c>
      <c r="AW461" s="122" t="s">
        <v>111</v>
      </c>
      <c r="AX461" s="122" t="s">
        <v>82</v>
      </c>
      <c r="AY461" s="122" t="s">
        <v>156</v>
      </c>
    </row>
    <row r="462" spans="2:64" s="6" customFormat="1" ht="15.75" customHeight="1" x14ac:dyDescent="0.3">
      <c r="B462" s="126"/>
      <c r="E462" s="127"/>
      <c r="F462" s="217" t="s">
        <v>21</v>
      </c>
      <c r="G462" s="218"/>
      <c r="H462" s="218"/>
      <c r="I462" s="218"/>
      <c r="K462" s="128">
        <v>1</v>
      </c>
      <c r="R462" s="129"/>
      <c r="T462" s="130"/>
      <c r="AA462" s="131"/>
      <c r="AT462" s="127" t="s">
        <v>163</v>
      </c>
      <c r="AU462" s="127" t="s">
        <v>102</v>
      </c>
      <c r="AV462" s="127" t="s">
        <v>102</v>
      </c>
      <c r="AW462" s="127" t="s">
        <v>111</v>
      </c>
      <c r="AX462" s="127" t="s">
        <v>21</v>
      </c>
      <c r="AY462" s="127" t="s">
        <v>156</v>
      </c>
    </row>
    <row r="463" spans="2:64" s="6" customFormat="1" ht="27" customHeight="1" x14ac:dyDescent="0.3">
      <c r="B463" s="22"/>
      <c r="C463" s="114" t="s">
        <v>534</v>
      </c>
      <c r="D463" s="114" t="s">
        <v>157</v>
      </c>
      <c r="E463" s="115" t="s">
        <v>535</v>
      </c>
      <c r="F463" s="211" t="s">
        <v>536</v>
      </c>
      <c r="G463" s="212"/>
      <c r="H463" s="212"/>
      <c r="I463" s="212"/>
      <c r="J463" s="116" t="s">
        <v>333</v>
      </c>
      <c r="K463" s="117">
        <v>1</v>
      </c>
      <c r="L463" s="213">
        <v>0</v>
      </c>
      <c r="M463" s="212"/>
      <c r="N463" s="214">
        <f>ROUND($L$463*$K$463,2)</f>
        <v>0</v>
      </c>
      <c r="O463" s="212"/>
      <c r="P463" s="212"/>
      <c r="Q463" s="212"/>
      <c r="R463" s="23"/>
      <c r="T463" s="118"/>
      <c r="U463" s="29" t="s">
        <v>47</v>
      </c>
      <c r="V463" s="119">
        <v>0.253</v>
      </c>
      <c r="W463" s="119">
        <f>$V$463*$K$463</f>
        <v>0.253</v>
      </c>
      <c r="X463" s="119">
        <v>0</v>
      </c>
      <c r="Y463" s="119">
        <f>$X$463*$K$463</f>
        <v>0</v>
      </c>
      <c r="Z463" s="119">
        <v>0</v>
      </c>
      <c r="AA463" s="120">
        <f>$Z$463*$K$463</f>
        <v>0</v>
      </c>
      <c r="AR463" s="6" t="s">
        <v>224</v>
      </c>
      <c r="AT463" s="6" t="s">
        <v>157</v>
      </c>
      <c r="AU463" s="6" t="s">
        <v>102</v>
      </c>
      <c r="AY463" s="6" t="s">
        <v>156</v>
      </c>
      <c r="BE463" s="83">
        <f>IF($U$463="základní",$N$463,0)</f>
        <v>0</v>
      </c>
      <c r="BF463" s="83">
        <f>IF($U$463="snížená",$N$463,0)</f>
        <v>0</v>
      </c>
      <c r="BG463" s="83">
        <f>IF($U$463="zákl. přenesená",$N$463,0)</f>
        <v>0</v>
      </c>
      <c r="BH463" s="83">
        <f>IF($U$463="sníž. přenesená",$N$463,0)</f>
        <v>0</v>
      </c>
      <c r="BI463" s="83">
        <f>IF($U$463="nulová",$N$463,0)</f>
        <v>0</v>
      </c>
      <c r="BJ463" s="6" t="s">
        <v>21</v>
      </c>
      <c r="BK463" s="83">
        <f>ROUND($L$463*$K$463,2)</f>
        <v>0</v>
      </c>
      <c r="BL463" s="6" t="s">
        <v>224</v>
      </c>
    </row>
    <row r="464" spans="2:64" s="6" customFormat="1" ht="15.75" customHeight="1" x14ac:dyDescent="0.3">
      <c r="B464" s="121"/>
      <c r="E464" s="122"/>
      <c r="F464" s="215" t="s">
        <v>497</v>
      </c>
      <c r="G464" s="216"/>
      <c r="H464" s="216"/>
      <c r="I464" s="216"/>
      <c r="K464" s="122"/>
      <c r="R464" s="123"/>
      <c r="T464" s="124"/>
      <c r="AA464" s="125"/>
      <c r="AT464" s="122" t="s">
        <v>163</v>
      </c>
      <c r="AU464" s="122" t="s">
        <v>102</v>
      </c>
      <c r="AV464" s="122" t="s">
        <v>21</v>
      </c>
      <c r="AW464" s="122" t="s">
        <v>111</v>
      </c>
      <c r="AX464" s="122" t="s">
        <v>82</v>
      </c>
      <c r="AY464" s="122" t="s">
        <v>156</v>
      </c>
    </row>
    <row r="465" spans="2:64" s="6" customFormat="1" ht="15.75" customHeight="1" x14ac:dyDescent="0.3">
      <c r="B465" s="126"/>
      <c r="E465" s="127"/>
      <c r="F465" s="217" t="s">
        <v>21</v>
      </c>
      <c r="G465" s="218"/>
      <c r="H465" s="218"/>
      <c r="I465" s="218"/>
      <c r="K465" s="128">
        <v>1</v>
      </c>
      <c r="R465" s="129"/>
      <c r="T465" s="130"/>
      <c r="AA465" s="131"/>
      <c r="AT465" s="127" t="s">
        <v>163</v>
      </c>
      <c r="AU465" s="127" t="s">
        <v>102</v>
      </c>
      <c r="AV465" s="127" t="s">
        <v>102</v>
      </c>
      <c r="AW465" s="127" t="s">
        <v>111</v>
      </c>
      <c r="AX465" s="127" t="s">
        <v>21</v>
      </c>
      <c r="AY465" s="127" t="s">
        <v>156</v>
      </c>
    </row>
    <row r="466" spans="2:64" s="6" customFormat="1" ht="27" customHeight="1" x14ac:dyDescent="0.3">
      <c r="B466" s="22"/>
      <c r="C466" s="114" t="s">
        <v>537</v>
      </c>
      <c r="D466" s="114" t="s">
        <v>157</v>
      </c>
      <c r="E466" s="115" t="s">
        <v>538</v>
      </c>
      <c r="F466" s="211" t="s">
        <v>539</v>
      </c>
      <c r="G466" s="212"/>
      <c r="H466" s="212"/>
      <c r="I466" s="212"/>
      <c r="J466" s="116" t="s">
        <v>333</v>
      </c>
      <c r="K466" s="117">
        <v>1</v>
      </c>
      <c r="L466" s="213">
        <v>0</v>
      </c>
      <c r="M466" s="212"/>
      <c r="N466" s="214">
        <f>ROUND($L$466*$K$466,2)</f>
        <v>0</v>
      </c>
      <c r="O466" s="212"/>
      <c r="P466" s="212"/>
      <c r="Q466" s="212"/>
      <c r="R466" s="23"/>
      <c r="T466" s="118"/>
      <c r="U466" s="29" t="s">
        <v>47</v>
      </c>
      <c r="V466" s="119">
        <v>0.40100000000000002</v>
      </c>
      <c r="W466" s="119">
        <f>$V$466*$K$466</f>
        <v>0.40100000000000002</v>
      </c>
      <c r="X466" s="119">
        <v>0</v>
      </c>
      <c r="Y466" s="119">
        <f>$X$466*$K$466</f>
        <v>0</v>
      </c>
      <c r="Z466" s="119">
        <v>0</v>
      </c>
      <c r="AA466" s="120">
        <f>$Z$466*$K$466</f>
        <v>0</v>
      </c>
      <c r="AR466" s="6" t="s">
        <v>224</v>
      </c>
      <c r="AT466" s="6" t="s">
        <v>157</v>
      </c>
      <c r="AU466" s="6" t="s">
        <v>102</v>
      </c>
      <c r="AY466" s="6" t="s">
        <v>156</v>
      </c>
      <c r="BE466" s="83">
        <f>IF($U$466="základní",$N$466,0)</f>
        <v>0</v>
      </c>
      <c r="BF466" s="83">
        <f>IF($U$466="snížená",$N$466,0)</f>
        <v>0</v>
      </c>
      <c r="BG466" s="83">
        <f>IF($U$466="zákl. přenesená",$N$466,0)</f>
        <v>0</v>
      </c>
      <c r="BH466" s="83">
        <f>IF($U$466="sníž. přenesená",$N$466,0)</f>
        <v>0</v>
      </c>
      <c r="BI466" s="83">
        <f>IF($U$466="nulová",$N$466,0)</f>
        <v>0</v>
      </c>
      <c r="BJ466" s="6" t="s">
        <v>21</v>
      </c>
      <c r="BK466" s="83">
        <f>ROUND($L$466*$K$466,2)</f>
        <v>0</v>
      </c>
      <c r="BL466" s="6" t="s">
        <v>224</v>
      </c>
    </row>
    <row r="467" spans="2:64" s="6" customFormat="1" ht="15.75" customHeight="1" x14ac:dyDescent="0.3">
      <c r="B467" s="121"/>
      <c r="E467" s="122"/>
      <c r="F467" s="215" t="s">
        <v>497</v>
      </c>
      <c r="G467" s="216"/>
      <c r="H467" s="216"/>
      <c r="I467" s="216"/>
      <c r="K467" s="122"/>
      <c r="R467" s="123"/>
      <c r="T467" s="124"/>
      <c r="AA467" s="125"/>
      <c r="AT467" s="122" t="s">
        <v>163</v>
      </c>
      <c r="AU467" s="122" t="s">
        <v>102</v>
      </c>
      <c r="AV467" s="122" t="s">
        <v>21</v>
      </c>
      <c r="AW467" s="122" t="s">
        <v>111</v>
      </c>
      <c r="AX467" s="122" t="s">
        <v>82</v>
      </c>
      <c r="AY467" s="122" t="s">
        <v>156</v>
      </c>
    </row>
    <row r="468" spans="2:64" s="6" customFormat="1" ht="15.75" customHeight="1" x14ac:dyDescent="0.3">
      <c r="B468" s="126"/>
      <c r="E468" s="127"/>
      <c r="F468" s="217" t="s">
        <v>21</v>
      </c>
      <c r="G468" s="218"/>
      <c r="H468" s="218"/>
      <c r="I468" s="218"/>
      <c r="K468" s="128">
        <v>1</v>
      </c>
      <c r="R468" s="129"/>
      <c r="T468" s="130"/>
      <c r="AA468" s="131"/>
      <c r="AT468" s="127" t="s">
        <v>163</v>
      </c>
      <c r="AU468" s="127" t="s">
        <v>102</v>
      </c>
      <c r="AV468" s="127" t="s">
        <v>102</v>
      </c>
      <c r="AW468" s="127" t="s">
        <v>111</v>
      </c>
      <c r="AX468" s="127" t="s">
        <v>21</v>
      </c>
      <c r="AY468" s="127" t="s">
        <v>156</v>
      </c>
    </row>
    <row r="469" spans="2:64" s="6" customFormat="1" ht="27" customHeight="1" x14ac:dyDescent="0.3">
      <c r="B469" s="22"/>
      <c r="C469" s="114" t="s">
        <v>540</v>
      </c>
      <c r="D469" s="114" t="s">
        <v>157</v>
      </c>
      <c r="E469" s="115" t="s">
        <v>541</v>
      </c>
      <c r="F469" s="211" t="s">
        <v>542</v>
      </c>
      <c r="G469" s="212"/>
      <c r="H469" s="212"/>
      <c r="I469" s="212"/>
      <c r="J469" s="116" t="s">
        <v>333</v>
      </c>
      <c r="K469" s="117">
        <v>1</v>
      </c>
      <c r="L469" s="213">
        <v>0</v>
      </c>
      <c r="M469" s="212"/>
      <c r="N469" s="214">
        <f>ROUND($L$469*$K$469,2)</f>
        <v>0</v>
      </c>
      <c r="O469" s="212"/>
      <c r="P469" s="212"/>
      <c r="Q469" s="212"/>
      <c r="R469" s="23"/>
      <c r="T469" s="118"/>
      <c r="U469" s="29" t="s">
        <v>47</v>
      </c>
      <c r="V469" s="119">
        <v>0.20100000000000001</v>
      </c>
      <c r="W469" s="119">
        <f>$V$469*$K$469</f>
        <v>0.20100000000000001</v>
      </c>
      <c r="X469" s="119">
        <v>0</v>
      </c>
      <c r="Y469" s="119">
        <f>$X$469*$K$469</f>
        <v>0</v>
      </c>
      <c r="Z469" s="119">
        <v>0</v>
      </c>
      <c r="AA469" s="120">
        <f>$Z$469*$K$469</f>
        <v>0</v>
      </c>
      <c r="AR469" s="6" t="s">
        <v>224</v>
      </c>
      <c r="AT469" s="6" t="s">
        <v>157</v>
      </c>
      <c r="AU469" s="6" t="s">
        <v>102</v>
      </c>
      <c r="AY469" s="6" t="s">
        <v>156</v>
      </c>
      <c r="BE469" s="83">
        <f>IF($U$469="základní",$N$469,0)</f>
        <v>0</v>
      </c>
      <c r="BF469" s="83">
        <f>IF($U$469="snížená",$N$469,0)</f>
        <v>0</v>
      </c>
      <c r="BG469" s="83">
        <f>IF($U$469="zákl. přenesená",$N$469,0)</f>
        <v>0</v>
      </c>
      <c r="BH469" s="83">
        <f>IF($U$469="sníž. přenesená",$N$469,0)</f>
        <v>0</v>
      </c>
      <c r="BI469" s="83">
        <f>IF($U$469="nulová",$N$469,0)</f>
        <v>0</v>
      </c>
      <c r="BJ469" s="6" t="s">
        <v>21</v>
      </c>
      <c r="BK469" s="83">
        <f>ROUND($L$469*$K$469,2)</f>
        <v>0</v>
      </c>
      <c r="BL469" s="6" t="s">
        <v>224</v>
      </c>
    </row>
    <row r="470" spans="2:64" s="6" customFormat="1" ht="15.75" customHeight="1" x14ac:dyDescent="0.3">
      <c r="B470" s="121"/>
      <c r="E470" s="122"/>
      <c r="F470" s="215" t="s">
        <v>497</v>
      </c>
      <c r="G470" s="216"/>
      <c r="H470" s="216"/>
      <c r="I470" s="216"/>
      <c r="K470" s="122"/>
      <c r="R470" s="123"/>
      <c r="T470" s="124"/>
      <c r="AA470" s="125"/>
      <c r="AT470" s="122" t="s">
        <v>163</v>
      </c>
      <c r="AU470" s="122" t="s">
        <v>102</v>
      </c>
      <c r="AV470" s="122" t="s">
        <v>21</v>
      </c>
      <c r="AW470" s="122" t="s">
        <v>111</v>
      </c>
      <c r="AX470" s="122" t="s">
        <v>82</v>
      </c>
      <c r="AY470" s="122" t="s">
        <v>156</v>
      </c>
    </row>
    <row r="471" spans="2:64" s="6" customFormat="1" ht="15.75" customHeight="1" x14ac:dyDescent="0.3">
      <c r="B471" s="126"/>
      <c r="E471" s="127"/>
      <c r="F471" s="217" t="s">
        <v>21</v>
      </c>
      <c r="G471" s="218"/>
      <c r="H471" s="218"/>
      <c r="I471" s="218"/>
      <c r="K471" s="128">
        <v>1</v>
      </c>
      <c r="R471" s="129"/>
      <c r="T471" s="130"/>
      <c r="AA471" s="131"/>
      <c r="AT471" s="127" t="s">
        <v>163</v>
      </c>
      <c r="AU471" s="127" t="s">
        <v>102</v>
      </c>
      <c r="AV471" s="127" t="s">
        <v>102</v>
      </c>
      <c r="AW471" s="127" t="s">
        <v>111</v>
      </c>
      <c r="AX471" s="127" t="s">
        <v>21</v>
      </c>
      <c r="AY471" s="127" t="s">
        <v>156</v>
      </c>
    </row>
    <row r="472" spans="2:64" s="6" customFormat="1" ht="27" customHeight="1" x14ac:dyDescent="0.3">
      <c r="B472" s="22"/>
      <c r="C472" s="114" t="s">
        <v>543</v>
      </c>
      <c r="D472" s="114" t="s">
        <v>157</v>
      </c>
      <c r="E472" s="115" t="s">
        <v>544</v>
      </c>
      <c r="F472" s="211" t="s">
        <v>545</v>
      </c>
      <c r="G472" s="212"/>
      <c r="H472" s="212"/>
      <c r="I472" s="212"/>
      <c r="J472" s="116" t="s">
        <v>333</v>
      </c>
      <c r="K472" s="117">
        <v>1</v>
      </c>
      <c r="L472" s="213">
        <v>0</v>
      </c>
      <c r="M472" s="212"/>
      <c r="N472" s="214">
        <f>ROUND($L$472*$K$472,2)</f>
        <v>0</v>
      </c>
      <c r="O472" s="212"/>
      <c r="P472" s="212"/>
      <c r="Q472" s="212"/>
      <c r="R472" s="23"/>
      <c r="T472" s="118"/>
      <c r="U472" s="29" t="s">
        <v>47</v>
      </c>
      <c r="V472" s="119">
        <v>0.82299999999999995</v>
      </c>
      <c r="W472" s="119">
        <f>$V$472*$K$472</f>
        <v>0.82299999999999995</v>
      </c>
      <c r="X472" s="119">
        <v>0</v>
      </c>
      <c r="Y472" s="119">
        <f>$X$472*$K$472</f>
        <v>0</v>
      </c>
      <c r="Z472" s="119">
        <v>0</v>
      </c>
      <c r="AA472" s="120">
        <f>$Z$472*$K$472</f>
        <v>0</v>
      </c>
      <c r="AR472" s="6" t="s">
        <v>224</v>
      </c>
      <c r="AT472" s="6" t="s">
        <v>157</v>
      </c>
      <c r="AU472" s="6" t="s">
        <v>102</v>
      </c>
      <c r="AY472" s="6" t="s">
        <v>156</v>
      </c>
      <c r="BE472" s="83">
        <f>IF($U$472="základní",$N$472,0)</f>
        <v>0</v>
      </c>
      <c r="BF472" s="83">
        <f>IF($U$472="snížená",$N$472,0)</f>
        <v>0</v>
      </c>
      <c r="BG472" s="83">
        <f>IF($U$472="zákl. přenesená",$N$472,0)</f>
        <v>0</v>
      </c>
      <c r="BH472" s="83">
        <f>IF($U$472="sníž. přenesená",$N$472,0)</f>
        <v>0</v>
      </c>
      <c r="BI472" s="83">
        <f>IF($U$472="nulová",$N$472,0)</f>
        <v>0</v>
      </c>
      <c r="BJ472" s="6" t="s">
        <v>21</v>
      </c>
      <c r="BK472" s="83">
        <f>ROUND($L$472*$K$472,2)</f>
        <v>0</v>
      </c>
      <c r="BL472" s="6" t="s">
        <v>224</v>
      </c>
    </row>
    <row r="473" spans="2:64" s="6" customFormat="1" ht="15.75" customHeight="1" x14ac:dyDescent="0.3">
      <c r="B473" s="121"/>
      <c r="E473" s="122"/>
      <c r="F473" s="215" t="s">
        <v>527</v>
      </c>
      <c r="G473" s="216"/>
      <c r="H473" s="216"/>
      <c r="I473" s="216"/>
      <c r="K473" s="122"/>
      <c r="R473" s="123"/>
      <c r="T473" s="124"/>
      <c r="AA473" s="125"/>
      <c r="AT473" s="122" t="s">
        <v>163</v>
      </c>
      <c r="AU473" s="122" t="s">
        <v>102</v>
      </c>
      <c r="AV473" s="122" t="s">
        <v>21</v>
      </c>
      <c r="AW473" s="122" t="s">
        <v>111</v>
      </c>
      <c r="AX473" s="122" t="s">
        <v>82</v>
      </c>
      <c r="AY473" s="122" t="s">
        <v>156</v>
      </c>
    </row>
    <row r="474" spans="2:64" s="6" customFormat="1" ht="15.75" customHeight="1" x14ac:dyDescent="0.3">
      <c r="B474" s="126"/>
      <c r="E474" s="127"/>
      <c r="F474" s="217" t="s">
        <v>21</v>
      </c>
      <c r="G474" s="218"/>
      <c r="H474" s="218"/>
      <c r="I474" s="218"/>
      <c r="K474" s="128">
        <v>1</v>
      </c>
      <c r="R474" s="129"/>
      <c r="T474" s="130"/>
      <c r="AA474" s="131"/>
      <c r="AT474" s="127" t="s">
        <v>163</v>
      </c>
      <c r="AU474" s="127" t="s">
        <v>102</v>
      </c>
      <c r="AV474" s="127" t="s">
        <v>102</v>
      </c>
      <c r="AW474" s="127" t="s">
        <v>111</v>
      </c>
      <c r="AX474" s="127" t="s">
        <v>21</v>
      </c>
      <c r="AY474" s="127" t="s">
        <v>156</v>
      </c>
    </row>
    <row r="475" spans="2:64" s="6" customFormat="1" ht="27" customHeight="1" x14ac:dyDescent="0.3">
      <c r="B475" s="22"/>
      <c r="C475" s="114" t="s">
        <v>27</v>
      </c>
      <c r="D475" s="114" t="s">
        <v>157</v>
      </c>
      <c r="E475" s="115" t="s">
        <v>546</v>
      </c>
      <c r="F475" s="211" t="s">
        <v>547</v>
      </c>
      <c r="G475" s="212"/>
      <c r="H475" s="212"/>
      <c r="I475" s="212"/>
      <c r="J475" s="116" t="s">
        <v>333</v>
      </c>
      <c r="K475" s="117">
        <v>1</v>
      </c>
      <c r="L475" s="213">
        <v>0</v>
      </c>
      <c r="M475" s="212"/>
      <c r="N475" s="214">
        <f>ROUND($L$475*$K$475,2)</f>
        <v>0</v>
      </c>
      <c r="O475" s="212"/>
      <c r="P475" s="212"/>
      <c r="Q475" s="212"/>
      <c r="R475" s="23"/>
      <c r="T475" s="118"/>
      <c r="U475" s="29" t="s">
        <v>47</v>
      </c>
      <c r="V475" s="119">
        <v>0.41199999999999998</v>
      </c>
      <c r="W475" s="119">
        <f>$V$475*$K$475</f>
        <v>0.41199999999999998</v>
      </c>
      <c r="X475" s="119">
        <v>0</v>
      </c>
      <c r="Y475" s="119">
        <f>$X$475*$K$475</f>
        <v>0</v>
      </c>
      <c r="Z475" s="119">
        <v>0</v>
      </c>
      <c r="AA475" s="120">
        <f>$Z$475*$K$475</f>
        <v>0</v>
      </c>
      <c r="AR475" s="6" t="s">
        <v>224</v>
      </c>
      <c r="AT475" s="6" t="s">
        <v>157</v>
      </c>
      <c r="AU475" s="6" t="s">
        <v>102</v>
      </c>
      <c r="AY475" s="6" t="s">
        <v>156</v>
      </c>
      <c r="BE475" s="83">
        <f>IF($U$475="základní",$N$475,0)</f>
        <v>0</v>
      </c>
      <c r="BF475" s="83">
        <f>IF($U$475="snížená",$N$475,0)</f>
        <v>0</v>
      </c>
      <c r="BG475" s="83">
        <f>IF($U$475="zákl. přenesená",$N$475,0)</f>
        <v>0</v>
      </c>
      <c r="BH475" s="83">
        <f>IF($U$475="sníž. přenesená",$N$475,0)</f>
        <v>0</v>
      </c>
      <c r="BI475" s="83">
        <f>IF($U$475="nulová",$N$475,0)</f>
        <v>0</v>
      </c>
      <c r="BJ475" s="6" t="s">
        <v>21</v>
      </c>
      <c r="BK475" s="83">
        <f>ROUND($L$475*$K$475,2)</f>
        <v>0</v>
      </c>
      <c r="BL475" s="6" t="s">
        <v>224</v>
      </c>
    </row>
    <row r="476" spans="2:64" s="6" customFormat="1" ht="15.75" customHeight="1" x14ac:dyDescent="0.3">
      <c r="B476" s="121"/>
      <c r="E476" s="122"/>
      <c r="F476" s="215" t="s">
        <v>527</v>
      </c>
      <c r="G476" s="216"/>
      <c r="H476" s="216"/>
      <c r="I476" s="216"/>
      <c r="K476" s="122"/>
      <c r="R476" s="123"/>
      <c r="T476" s="124"/>
      <c r="AA476" s="125"/>
      <c r="AT476" s="122" t="s">
        <v>163</v>
      </c>
      <c r="AU476" s="122" t="s">
        <v>102</v>
      </c>
      <c r="AV476" s="122" t="s">
        <v>21</v>
      </c>
      <c r="AW476" s="122" t="s">
        <v>111</v>
      </c>
      <c r="AX476" s="122" t="s">
        <v>82</v>
      </c>
      <c r="AY476" s="122" t="s">
        <v>156</v>
      </c>
    </row>
    <row r="477" spans="2:64" s="6" customFormat="1" ht="15.75" customHeight="1" x14ac:dyDescent="0.3">
      <c r="B477" s="126"/>
      <c r="E477" s="127"/>
      <c r="F477" s="217" t="s">
        <v>21</v>
      </c>
      <c r="G477" s="218"/>
      <c r="H477" s="218"/>
      <c r="I477" s="218"/>
      <c r="K477" s="128">
        <v>1</v>
      </c>
      <c r="R477" s="129"/>
      <c r="T477" s="130"/>
      <c r="AA477" s="131"/>
      <c r="AT477" s="127" t="s">
        <v>163</v>
      </c>
      <c r="AU477" s="127" t="s">
        <v>102</v>
      </c>
      <c r="AV477" s="127" t="s">
        <v>102</v>
      </c>
      <c r="AW477" s="127" t="s">
        <v>111</v>
      </c>
      <c r="AX477" s="127" t="s">
        <v>21</v>
      </c>
      <c r="AY477" s="127" t="s">
        <v>156</v>
      </c>
    </row>
    <row r="478" spans="2:64" s="104" customFormat="1" ht="30.75" customHeight="1" x14ac:dyDescent="0.3">
      <c r="B478" s="105"/>
      <c r="D478" s="113" t="s">
        <v>127</v>
      </c>
      <c r="N478" s="205">
        <f>$BK$478</f>
        <v>0</v>
      </c>
      <c r="O478" s="206"/>
      <c r="P478" s="206"/>
      <c r="Q478" s="206"/>
      <c r="R478" s="108"/>
      <c r="T478" s="109"/>
      <c r="W478" s="110">
        <f>SUM($W$479:$W$492)</f>
        <v>8.7720000000000002</v>
      </c>
      <c r="Y478" s="110">
        <f>SUM($Y$479:$Y$492)</f>
        <v>4.2000000000000006E-3</v>
      </c>
      <c r="AA478" s="111">
        <f>SUM($AA$479:$AA$492)</f>
        <v>0</v>
      </c>
      <c r="AR478" s="107" t="s">
        <v>102</v>
      </c>
      <c r="AT478" s="107" t="s">
        <v>81</v>
      </c>
      <c r="AU478" s="107" t="s">
        <v>21</v>
      </c>
      <c r="AY478" s="107" t="s">
        <v>156</v>
      </c>
      <c r="BK478" s="112">
        <f>SUM($BK$479:$BK$492)</f>
        <v>0</v>
      </c>
    </row>
    <row r="479" spans="2:64" s="6" customFormat="1" ht="15.75" customHeight="1" x14ac:dyDescent="0.3">
      <c r="B479" s="22"/>
      <c r="C479" s="114" t="s">
        <v>548</v>
      </c>
      <c r="D479" s="114" t="s">
        <v>157</v>
      </c>
      <c r="E479" s="115" t="s">
        <v>549</v>
      </c>
      <c r="F479" s="211" t="s">
        <v>550</v>
      </c>
      <c r="G479" s="212"/>
      <c r="H479" s="212"/>
      <c r="I479" s="212"/>
      <c r="J479" s="116" t="s">
        <v>333</v>
      </c>
      <c r="K479" s="117">
        <v>1</v>
      </c>
      <c r="L479" s="213">
        <v>0</v>
      </c>
      <c r="M479" s="212"/>
      <c r="N479" s="214">
        <f>ROUND($L$479*$K$479,2)</f>
        <v>0</v>
      </c>
      <c r="O479" s="212"/>
      <c r="P479" s="212"/>
      <c r="Q479" s="212"/>
      <c r="R479" s="23"/>
      <c r="T479" s="118"/>
      <c r="U479" s="29" t="s">
        <v>47</v>
      </c>
      <c r="V479" s="119">
        <v>0.34</v>
      </c>
      <c r="W479" s="119">
        <f>$V$479*$K$479</f>
        <v>0.34</v>
      </c>
      <c r="X479" s="119">
        <v>0</v>
      </c>
      <c r="Y479" s="119">
        <f>$X$479*$K$479</f>
        <v>0</v>
      </c>
      <c r="Z479" s="119">
        <v>0</v>
      </c>
      <c r="AA479" s="120">
        <f>$Z$479*$K$479</f>
        <v>0</v>
      </c>
      <c r="AR479" s="6" t="s">
        <v>224</v>
      </c>
      <c r="AT479" s="6" t="s">
        <v>157</v>
      </c>
      <c r="AU479" s="6" t="s">
        <v>102</v>
      </c>
      <c r="AY479" s="6" t="s">
        <v>156</v>
      </c>
      <c r="BE479" s="83">
        <f>IF($U$479="základní",$N$479,0)</f>
        <v>0</v>
      </c>
      <c r="BF479" s="83">
        <f>IF($U$479="snížená",$N$479,0)</f>
        <v>0</v>
      </c>
      <c r="BG479" s="83">
        <f>IF($U$479="zákl. přenesená",$N$479,0)</f>
        <v>0</v>
      </c>
      <c r="BH479" s="83">
        <f>IF($U$479="sníž. přenesená",$N$479,0)</f>
        <v>0</v>
      </c>
      <c r="BI479" s="83">
        <f>IF($U$479="nulová",$N$479,0)</f>
        <v>0</v>
      </c>
      <c r="BJ479" s="6" t="s">
        <v>21</v>
      </c>
      <c r="BK479" s="83">
        <f>ROUND($L$479*$K$479,2)</f>
        <v>0</v>
      </c>
      <c r="BL479" s="6" t="s">
        <v>224</v>
      </c>
    </row>
    <row r="480" spans="2:64" s="6" customFormat="1" ht="15.75" customHeight="1" x14ac:dyDescent="0.3">
      <c r="B480" s="121"/>
      <c r="E480" s="122"/>
      <c r="F480" s="215" t="s">
        <v>497</v>
      </c>
      <c r="G480" s="216"/>
      <c r="H480" s="216"/>
      <c r="I480" s="216"/>
      <c r="K480" s="122"/>
      <c r="R480" s="123"/>
      <c r="T480" s="124"/>
      <c r="AA480" s="125"/>
      <c r="AT480" s="122" t="s">
        <v>163</v>
      </c>
      <c r="AU480" s="122" t="s">
        <v>102</v>
      </c>
      <c r="AV480" s="122" t="s">
        <v>21</v>
      </c>
      <c r="AW480" s="122" t="s">
        <v>111</v>
      </c>
      <c r="AX480" s="122" t="s">
        <v>82</v>
      </c>
      <c r="AY480" s="122" t="s">
        <v>156</v>
      </c>
    </row>
    <row r="481" spans="2:64" s="6" customFormat="1" ht="15.75" customHeight="1" x14ac:dyDescent="0.3">
      <c r="B481" s="126"/>
      <c r="E481" s="127"/>
      <c r="F481" s="217" t="s">
        <v>21</v>
      </c>
      <c r="G481" s="218"/>
      <c r="H481" s="218"/>
      <c r="I481" s="218"/>
      <c r="K481" s="128">
        <v>1</v>
      </c>
      <c r="R481" s="129"/>
      <c r="T481" s="130"/>
      <c r="AA481" s="131"/>
      <c r="AT481" s="127" t="s">
        <v>163</v>
      </c>
      <c r="AU481" s="127" t="s">
        <v>102</v>
      </c>
      <c r="AV481" s="127" t="s">
        <v>102</v>
      </c>
      <c r="AW481" s="127" t="s">
        <v>111</v>
      </c>
      <c r="AX481" s="127" t="s">
        <v>21</v>
      </c>
      <c r="AY481" s="127" t="s">
        <v>156</v>
      </c>
    </row>
    <row r="482" spans="2:64" s="6" customFormat="1" ht="15.75" customHeight="1" x14ac:dyDescent="0.3">
      <c r="B482" s="22"/>
      <c r="C482" s="114" t="s">
        <v>551</v>
      </c>
      <c r="D482" s="114" t="s">
        <v>157</v>
      </c>
      <c r="E482" s="115" t="s">
        <v>552</v>
      </c>
      <c r="F482" s="211" t="s">
        <v>553</v>
      </c>
      <c r="G482" s="212"/>
      <c r="H482" s="212"/>
      <c r="I482" s="212"/>
      <c r="J482" s="116" t="s">
        <v>333</v>
      </c>
      <c r="K482" s="117">
        <v>1</v>
      </c>
      <c r="L482" s="213">
        <v>0</v>
      </c>
      <c r="M482" s="212"/>
      <c r="N482" s="214">
        <f>ROUND($L$482*$K$482,2)</f>
        <v>0</v>
      </c>
      <c r="O482" s="212"/>
      <c r="P482" s="212"/>
      <c r="Q482" s="212"/>
      <c r="R482" s="23"/>
      <c r="T482" s="118"/>
      <c r="U482" s="29" t="s">
        <v>47</v>
      </c>
      <c r="V482" s="119">
        <v>0.17</v>
      </c>
      <c r="W482" s="119">
        <f>$V$482*$K$482</f>
        <v>0.17</v>
      </c>
      <c r="X482" s="119">
        <v>0</v>
      </c>
      <c r="Y482" s="119">
        <f>$X$482*$K$482</f>
        <v>0</v>
      </c>
      <c r="Z482" s="119">
        <v>0</v>
      </c>
      <c r="AA482" s="120">
        <f>$Z$482*$K$482</f>
        <v>0</v>
      </c>
      <c r="AR482" s="6" t="s">
        <v>224</v>
      </c>
      <c r="AT482" s="6" t="s">
        <v>157</v>
      </c>
      <c r="AU482" s="6" t="s">
        <v>102</v>
      </c>
      <c r="AY482" s="6" t="s">
        <v>156</v>
      </c>
      <c r="BE482" s="83">
        <f>IF($U$482="základní",$N$482,0)</f>
        <v>0</v>
      </c>
      <c r="BF482" s="83">
        <f>IF($U$482="snížená",$N$482,0)</f>
        <v>0</v>
      </c>
      <c r="BG482" s="83">
        <f>IF($U$482="zákl. přenesená",$N$482,0)</f>
        <v>0</v>
      </c>
      <c r="BH482" s="83">
        <f>IF($U$482="sníž. přenesená",$N$482,0)</f>
        <v>0</v>
      </c>
      <c r="BI482" s="83">
        <f>IF($U$482="nulová",$N$482,0)</f>
        <v>0</v>
      </c>
      <c r="BJ482" s="6" t="s">
        <v>21</v>
      </c>
      <c r="BK482" s="83">
        <f>ROUND($L$482*$K$482,2)</f>
        <v>0</v>
      </c>
      <c r="BL482" s="6" t="s">
        <v>224</v>
      </c>
    </row>
    <row r="483" spans="2:64" s="6" customFormat="1" ht="15.75" customHeight="1" x14ac:dyDescent="0.3">
      <c r="B483" s="121"/>
      <c r="E483" s="122"/>
      <c r="F483" s="215" t="s">
        <v>497</v>
      </c>
      <c r="G483" s="216"/>
      <c r="H483" s="216"/>
      <c r="I483" s="216"/>
      <c r="K483" s="122"/>
      <c r="R483" s="123"/>
      <c r="T483" s="124"/>
      <c r="AA483" s="125"/>
      <c r="AT483" s="122" t="s">
        <v>163</v>
      </c>
      <c r="AU483" s="122" t="s">
        <v>102</v>
      </c>
      <c r="AV483" s="122" t="s">
        <v>21</v>
      </c>
      <c r="AW483" s="122" t="s">
        <v>111</v>
      </c>
      <c r="AX483" s="122" t="s">
        <v>82</v>
      </c>
      <c r="AY483" s="122" t="s">
        <v>156</v>
      </c>
    </row>
    <row r="484" spans="2:64" s="6" customFormat="1" ht="15.75" customHeight="1" x14ac:dyDescent="0.3">
      <c r="B484" s="126"/>
      <c r="E484" s="127"/>
      <c r="F484" s="217" t="s">
        <v>21</v>
      </c>
      <c r="G484" s="218"/>
      <c r="H484" s="218"/>
      <c r="I484" s="218"/>
      <c r="K484" s="128">
        <v>1</v>
      </c>
      <c r="R484" s="129"/>
      <c r="T484" s="130"/>
      <c r="AA484" s="131"/>
      <c r="AT484" s="127" t="s">
        <v>163</v>
      </c>
      <c r="AU484" s="127" t="s">
        <v>102</v>
      </c>
      <c r="AV484" s="127" t="s">
        <v>102</v>
      </c>
      <c r="AW484" s="127" t="s">
        <v>111</v>
      </c>
      <c r="AX484" s="127" t="s">
        <v>21</v>
      </c>
      <c r="AY484" s="127" t="s">
        <v>156</v>
      </c>
    </row>
    <row r="485" spans="2:64" s="6" customFormat="1" ht="15.75" customHeight="1" x14ac:dyDescent="0.3">
      <c r="B485" s="22"/>
      <c r="C485" s="114" t="s">
        <v>554</v>
      </c>
      <c r="D485" s="114" t="s">
        <v>157</v>
      </c>
      <c r="E485" s="115" t="s">
        <v>555</v>
      </c>
      <c r="F485" s="211" t="s">
        <v>556</v>
      </c>
      <c r="G485" s="212"/>
      <c r="H485" s="212"/>
      <c r="I485" s="212"/>
      <c r="J485" s="116" t="s">
        <v>333</v>
      </c>
      <c r="K485" s="117">
        <v>9</v>
      </c>
      <c r="L485" s="213">
        <v>0</v>
      </c>
      <c r="M485" s="212"/>
      <c r="N485" s="214">
        <f>ROUND($L$485*$K$485,2)</f>
        <v>0</v>
      </c>
      <c r="O485" s="212"/>
      <c r="P485" s="212"/>
      <c r="Q485" s="212"/>
      <c r="R485" s="23"/>
      <c r="T485" s="118"/>
      <c r="U485" s="29" t="s">
        <v>47</v>
      </c>
      <c r="V485" s="119">
        <v>0.91800000000000004</v>
      </c>
      <c r="W485" s="119">
        <f>$V$485*$K$485</f>
        <v>8.2620000000000005</v>
      </c>
      <c r="X485" s="119">
        <v>0</v>
      </c>
      <c r="Y485" s="119">
        <f>$X$485*$K$485</f>
        <v>0</v>
      </c>
      <c r="Z485" s="119">
        <v>0</v>
      </c>
      <c r="AA485" s="120">
        <f>$Z$485*$K$485</f>
        <v>0</v>
      </c>
      <c r="AR485" s="6" t="s">
        <v>224</v>
      </c>
      <c r="AT485" s="6" t="s">
        <v>157</v>
      </c>
      <c r="AU485" s="6" t="s">
        <v>102</v>
      </c>
      <c r="AY485" s="6" t="s">
        <v>156</v>
      </c>
      <c r="BE485" s="83">
        <f>IF($U$485="základní",$N$485,0)</f>
        <v>0</v>
      </c>
      <c r="BF485" s="83">
        <f>IF($U$485="snížená",$N$485,0)</f>
        <v>0</v>
      </c>
      <c r="BG485" s="83">
        <f>IF($U$485="zákl. přenesená",$N$485,0)</f>
        <v>0</v>
      </c>
      <c r="BH485" s="83">
        <f>IF($U$485="sníž. přenesená",$N$485,0)</f>
        <v>0</v>
      </c>
      <c r="BI485" s="83">
        <f>IF($U$485="nulová",$N$485,0)</f>
        <v>0</v>
      </c>
      <c r="BJ485" s="6" t="s">
        <v>21</v>
      </c>
      <c r="BK485" s="83">
        <f>ROUND($L$485*$K$485,2)</f>
        <v>0</v>
      </c>
      <c r="BL485" s="6" t="s">
        <v>224</v>
      </c>
    </row>
    <row r="486" spans="2:64" s="6" customFormat="1" ht="15.75" customHeight="1" x14ac:dyDescent="0.3">
      <c r="B486" s="126"/>
      <c r="E486" s="127"/>
      <c r="F486" s="217" t="s">
        <v>557</v>
      </c>
      <c r="G486" s="218"/>
      <c r="H486" s="218"/>
      <c r="I486" s="218"/>
      <c r="K486" s="128">
        <v>9</v>
      </c>
      <c r="R486" s="129"/>
      <c r="T486" s="130"/>
      <c r="AA486" s="131"/>
      <c r="AT486" s="127" t="s">
        <v>163</v>
      </c>
      <c r="AU486" s="127" t="s">
        <v>102</v>
      </c>
      <c r="AV486" s="127" t="s">
        <v>102</v>
      </c>
      <c r="AW486" s="127" t="s">
        <v>111</v>
      </c>
      <c r="AX486" s="127" t="s">
        <v>21</v>
      </c>
      <c r="AY486" s="127" t="s">
        <v>156</v>
      </c>
    </row>
    <row r="487" spans="2:64" s="6" customFormat="1" ht="87" customHeight="1" x14ac:dyDescent="0.3">
      <c r="B487" s="22"/>
      <c r="C487" s="138" t="s">
        <v>558</v>
      </c>
      <c r="D487" s="138" t="s">
        <v>225</v>
      </c>
      <c r="E487" s="139" t="s">
        <v>559</v>
      </c>
      <c r="F487" s="223" t="s">
        <v>560</v>
      </c>
      <c r="G487" s="224"/>
      <c r="H487" s="224"/>
      <c r="I487" s="224"/>
      <c r="J487" s="140" t="s">
        <v>333</v>
      </c>
      <c r="K487" s="141">
        <v>6</v>
      </c>
      <c r="L487" s="225">
        <v>0</v>
      </c>
      <c r="M487" s="224"/>
      <c r="N487" s="226">
        <f>ROUND($L$487*$K$487,2)</f>
        <v>0</v>
      </c>
      <c r="O487" s="212"/>
      <c r="P487" s="212"/>
      <c r="Q487" s="212"/>
      <c r="R487" s="23"/>
      <c r="T487" s="118"/>
      <c r="U487" s="29" t="s">
        <v>47</v>
      </c>
      <c r="V487" s="119">
        <v>0</v>
      </c>
      <c r="W487" s="119">
        <f>$V$487*$K$487</f>
        <v>0</v>
      </c>
      <c r="X487" s="119">
        <v>4.4999999999999999E-4</v>
      </c>
      <c r="Y487" s="119">
        <f>$X$487*$K$487</f>
        <v>2.7000000000000001E-3</v>
      </c>
      <c r="Z487" s="119">
        <v>0</v>
      </c>
      <c r="AA487" s="120">
        <f>$Z$487*$K$487</f>
        <v>0</v>
      </c>
      <c r="AR487" s="6" t="s">
        <v>297</v>
      </c>
      <c r="AT487" s="6" t="s">
        <v>225</v>
      </c>
      <c r="AU487" s="6" t="s">
        <v>102</v>
      </c>
      <c r="AY487" s="6" t="s">
        <v>156</v>
      </c>
      <c r="BE487" s="83">
        <f>IF($U$487="základní",$N$487,0)</f>
        <v>0</v>
      </c>
      <c r="BF487" s="83">
        <f>IF($U$487="snížená",$N$487,0)</f>
        <v>0</v>
      </c>
      <c r="BG487" s="83">
        <f>IF($U$487="zákl. přenesená",$N$487,0)</f>
        <v>0</v>
      </c>
      <c r="BH487" s="83">
        <f>IF($U$487="sníž. přenesená",$N$487,0)</f>
        <v>0</v>
      </c>
      <c r="BI487" s="83">
        <f>IF($U$487="nulová",$N$487,0)</f>
        <v>0</v>
      </c>
      <c r="BJ487" s="6" t="s">
        <v>21</v>
      </c>
      <c r="BK487" s="83">
        <f>ROUND($L$487*$K$487,2)</f>
        <v>0</v>
      </c>
      <c r="BL487" s="6" t="s">
        <v>224</v>
      </c>
    </row>
    <row r="488" spans="2:64" s="6" customFormat="1" ht="18.75" customHeight="1" x14ac:dyDescent="0.3">
      <c r="B488" s="22"/>
      <c r="F488" s="210" t="s">
        <v>561</v>
      </c>
      <c r="G488" s="172"/>
      <c r="H488" s="172"/>
      <c r="I488" s="172"/>
      <c r="R488" s="23"/>
      <c r="T488" s="57"/>
      <c r="AA488" s="58"/>
      <c r="AT488" s="6" t="s">
        <v>293</v>
      </c>
      <c r="AU488" s="6" t="s">
        <v>102</v>
      </c>
    </row>
    <row r="489" spans="2:64" s="6" customFormat="1" ht="15.75" customHeight="1" x14ac:dyDescent="0.3">
      <c r="B489" s="126"/>
      <c r="E489" s="127"/>
      <c r="F489" s="217" t="s">
        <v>175</v>
      </c>
      <c r="G489" s="218"/>
      <c r="H489" s="218"/>
      <c r="I489" s="218"/>
      <c r="K489" s="128">
        <v>6</v>
      </c>
      <c r="R489" s="129"/>
      <c r="T489" s="130"/>
      <c r="AA489" s="131"/>
      <c r="AT489" s="127" t="s">
        <v>163</v>
      </c>
      <c r="AU489" s="127" t="s">
        <v>102</v>
      </c>
      <c r="AV489" s="127" t="s">
        <v>102</v>
      </c>
      <c r="AW489" s="127" t="s">
        <v>111</v>
      </c>
      <c r="AX489" s="127" t="s">
        <v>21</v>
      </c>
      <c r="AY489" s="127" t="s">
        <v>156</v>
      </c>
    </row>
    <row r="490" spans="2:64" s="6" customFormat="1" ht="63" customHeight="1" x14ac:dyDescent="0.3">
      <c r="B490" s="22"/>
      <c r="C490" s="138" t="s">
        <v>562</v>
      </c>
      <c r="D490" s="138" t="s">
        <v>225</v>
      </c>
      <c r="E490" s="139" t="s">
        <v>563</v>
      </c>
      <c r="F490" s="223" t="s">
        <v>564</v>
      </c>
      <c r="G490" s="224"/>
      <c r="H490" s="224"/>
      <c r="I490" s="224"/>
      <c r="J490" s="140" t="s">
        <v>333</v>
      </c>
      <c r="K490" s="141">
        <v>3</v>
      </c>
      <c r="L490" s="225">
        <v>0</v>
      </c>
      <c r="M490" s="224"/>
      <c r="N490" s="226">
        <f>ROUND($L$490*$K$490,2)</f>
        <v>0</v>
      </c>
      <c r="O490" s="212"/>
      <c r="P490" s="212"/>
      <c r="Q490" s="212"/>
      <c r="R490" s="23"/>
      <c r="T490" s="118"/>
      <c r="U490" s="29" t="s">
        <v>47</v>
      </c>
      <c r="V490" s="119">
        <v>0</v>
      </c>
      <c r="W490" s="119">
        <f>$V$490*$K$490</f>
        <v>0</v>
      </c>
      <c r="X490" s="119">
        <v>5.0000000000000001E-4</v>
      </c>
      <c r="Y490" s="119">
        <f>$X$490*$K$490</f>
        <v>1.5E-3</v>
      </c>
      <c r="Z490" s="119">
        <v>0</v>
      </c>
      <c r="AA490" s="120">
        <f>$Z$490*$K$490</f>
        <v>0</v>
      </c>
      <c r="AR490" s="6" t="s">
        <v>297</v>
      </c>
      <c r="AT490" s="6" t="s">
        <v>225</v>
      </c>
      <c r="AU490" s="6" t="s">
        <v>102</v>
      </c>
      <c r="AY490" s="6" t="s">
        <v>156</v>
      </c>
      <c r="BE490" s="83">
        <f>IF($U$490="základní",$N$490,0)</f>
        <v>0</v>
      </c>
      <c r="BF490" s="83">
        <f>IF($U$490="snížená",$N$490,0)</f>
        <v>0</v>
      </c>
      <c r="BG490" s="83">
        <f>IF($U$490="zákl. přenesená",$N$490,0)</f>
        <v>0</v>
      </c>
      <c r="BH490" s="83">
        <f>IF($U$490="sníž. přenesená",$N$490,0)</f>
        <v>0</v>
      </c>
      <c r="BI490" s="83">
        <f>IF($U$490="nulová",$N$490,0)</f>
        <v>0</v>
      </c>
      <c r="BJ490" s="6" t="s">
        <v>21</v>
      </c>
      <c r="BK490" s="83">
        <f>ROUND($L$490*$K$490,2)</f>
        <v>0</v>
      </c>
      <c r="BL490" s="6" t="s">
        <v>224</v>
      </c>
    </row>
    <row r="491" spans="2:64" s="6" customFormat="1" ht="18.75" customHeight="1" x14ac:dyDescent="0.3">
      <c r="B491" s="22"/>
      <c r="F491" s="210" t="s">
        <v>565</v>
      </c>
      <c r="G491" s="172"/>
      <c r="H491" s="172"/>
      <c r="I491" s="172"/>
      <c r="R491" s="23"/>
      <c r="T491" s="57"/>
      <c r="AA491" s="58"/>
      <c r="AT491" s="6" t="s">
        <v>293</v>
      </c>
      <c r="AU491" s="6" t="s">
        <v>102</v>
      </c>
    </row>
    <row r="492" spans="2:64" s="6" customFormat="1" ht="15.75" customHeight="1" x14ac:dyDescent="0.3">
      <c r="B492" s="126"/>
      <c r="E492" s="127"/>
      <c r="F492" s="217" t="s">
        <v>167</v>
      </c>
      <c r="G492" s="218"/>
      <c r="H492" s="218"/>
      <c r="I492" s="218"/>
      <c r="K492" s="128">
        <v>3</v>
      </c>
      <c r="R492" s="129"/>
      <c r="T492" s="130"/>
      <c r="AA492" s="131"/>
      <c r="AT492" s="127" t="s">
        <v>163</v>
      </c>
      <c r="AU492" s="127" t="s">
        <v>102</v>
      </c>
      <c r="AV492" s="127" t="s">
        <v>102</v>
      </c>
      <c r="AW492" s="127" t="s">
        <v>111</v>
      </c>
      <c r="AX492" s="127" t="s">
        <v>21</v>
      </c>
      <c r="AY492" s="127" t="s">
        <v>156</v>
      </c>
    </row>
    <row r="493" spans="2:64" s="104" customFormat="1" ht="30.75" customHeight="1" x14ac:dyDescent="0.3">
      <c r="B493" s="105"/>
      <c r="D493" s="113" t="s">
        <v>128</v>
      </c>
      <c r="N493" s="205">
        <f>$BK$493</f>
        <v>0</v>
      </c>
      <c r="O493" s="206"/>
      <c r="P493" s="206"/>
      <c r="Q493" s="206"/>
      <c r="R493" s="108"/>
      <c r="T493" s="109"/>
      <c r="W493" s="110">
        <f>SUM($W$494:$W$518)</f>
        <v>34.035805000000003</v>
      </c>
      <c r="Y493" s="110">
        <f>SUM($Y$494:$Y$518)</f>
        <v>1.18347877</v>
      </c>
      <c r="AA493" s="111">
        <f>SUM($AA$494:$AA$518)</f>
        <v>0.55013000000000001</v>
      </c>
      <c r="AR493" s="107" t="s">
        <v>102</v>
      </c>
      <c r="AT493" s="107" t="s">
        <v>81</v>
      </c>
      <c r="AU493" s="107" t="s">
        <v>21</v>
      </c>
      <c r="AY493" s="107" t="s">
        <v>156</v>
      </c>
      <c r="BK493" s="112">
        <f>SUM($BK$494:$BK$518)</f>
        <v>0</v>
      </c>
    </row>
    <row r="494" spans="2:64" s="6" customFormat="1" ht="15.75" customHeight="1" x14ac:dyDescent="0.3">
      <c r="B494" s="22"/>
      <c r="C494" s="114" t="s">
        <v>566</v>
      </c>
      <c r="D494" s="114" t="s">
        <v>157</v>
      </c>
      <c r="E494" s="115" t="s">
        <v>567</v>
      </c>
      <c r="F494" s="211" t="s">
        <v>568</v>
      </c>
      <c r="G494" s="212"/>
      <c r="H494" s="212"/>
      <c r="I494" s="212"/>
      <c r="J494" s="116" t="s">
        <v>194</v>
      </c>
      <c r="K494" s="117">
        <v>2.9750000000000001</v>
      </c>
      <c r="L494" s="213">
        <v>0</v>
      </c>
      <c r="M494" s="212"/>
      <c r="N494" s="214">
        <f>ROUND($L$494*$K$494,2)</f>
        <v>0</v>
      </c>
      <c r="O494" s="212"/>
      <c r="P494" s="212"/>
      <c r="Q494" s="212"/>
      <c r="R494" s="23"/>
      <c r="T494" s="118"/>
      <c r="U494" s="29" t="s">
        <v>47</v>
      </c>
      <c r="V494" s="119">
        <v>0.114</v>
      </c>
      <c r="W494" s="119">
        <f>$V$494*$K$494</f>
        <v>0.33915000000000001</v>
      </c>
      <c r="X494" s="119">
        <v>0</v>
      </c>
      <c r="Y494" s="119">
        <f>$X$494*$K$494</f>
        <v>0</v>
      </c>
      <c r="Z494" s="119">
        <v>2.1999999999999999E-2</v>
      </c>
      <c r="AA494" s="120">
        <f>$Z$494*$K$494</f>
        <v>6.5449999999999994E-2</v>
      </c>
      <c r="AR494" s="6" t="s">
        <v>224</v>
      </c>
      <c r="AT494" s="6" t="s">
        <v>157</v>
      </c>
      <c r="AU494" s="6" t="s">
        <v>102</v>
      </c>
      <c r="AY494" s="6" t="s">
        <v>156</v>
      </c>
      <c r="BE494" s="83">
        <f>IF($U$494="základní",$N$494,0)</f>
        <v>0</v>
      </c>
      <c r="BF494" s="83">
        <f>IF($U$494="snížená",$N$494,0)</f>
        <v>0</v>
      </c>
      <c r="BG494" s="83">
        <f>IF($U$494="zákl. přenesená",$N$494,0)</f>
        <v>0</v>
      </c>
      <c r="BH494" s="83">
        <f>IF($U$494="sníž. přenesená",$N$494,0)</f>
        <v>0</v>
      </c>
      <c r="BI494" s="83">
        <f>IF($U$494="nulová",$N$494,0)</f>
        <v>0</v>
      </c>
      <c r="BJ494" s="6" t="s">
        <v>21</v>
      </c>
      <c r="BK494" s="83">
        <f>ROUND($L$494*$K$494,2)</f>
        <v>0</v>
      </c>
      <c r="BL494" s="6" t="s">
        <v>224</v>
      </c>
    </row>
    <row r="495" spans="2:64" s="6" customFormat="1" ht="15.75" customHeight="1" x14ac:dyDescent="0.3">
      <c r="B495" s="121"/>
      <c r="E495" s="122"/>
      <c r="F495" s="215" t="s">
        <v>569</v>
      </c>
      <c r="G495" s="216"/>
      <c r="H495" s="216"/>
      <c r="I495" s="216"/>
      <c r="K495" s="122"/>
      <c r="R495" s="123"/>
      <c r="T495" s="124"/>
      <c r="AA495" s="125"/>
      <c r="AT495" s="122" t="s">
        <v>163</v>
      </c>
      <c r="AU495" s="122" t="s">
        <v>102</v>
      </c>
      <c r="AV495" s="122" t="s">
        <v>21</v>
      </c>
      <c r="AW495" s="122" t="s">
        <v>111</v>
      </c>
      <c r="AX495" s="122" t="s">
        <v>82</v>
      </c>
      <c r="AY495" s="122" t="s">
        <v>156</v>
      </c>
    </row>
    <row r="496" spans="2:64" s="6" customFormat="1" ht="15.75" customHeight="1" x14ac:dyDescent="0.3">
      <c r="B496" s="126"/>
      <c r="E496" s="127"/>
      <c r="F496" s="217" t="s">
        <v>570</v>
      </c>
      <c r="G496" s="218"/>
      <c r="H496" s="218"/>
      <c r="I496" s="218"/>
      <c r="K496" s="128">
        <v>2.9750000000000001</v>
      </c>
      <c r="R496" s="129"/>
      <c r="T496" s="130"/>
      <c r="AA496" s="131"/>
      <c r="AT496" s="127" t="s">
        <v>163</v>
      </c>
      <c r="AU496" s="127" t="s">
        <v>102</v>
      </c>
      <c r="AV496" s="127" t="s">
        <v>102</v>
      </c>
      <c r="AW496" s="127" t="s">
        <v>111</v>
      </c>
      <c r="AX496" s="127" t="s">
        <v>21</v>
      </c>
      <c r="AY496" s="127" t="s">
        <v>156</v>
      </c>
    </row>
    <row r="497" spans="2:64" s="6" customFormat="1" ht="27" customHeight="1" x14ac:dyDescent="0.3">
      <c r="B497" s="22"/>
      <c r="C497" s="114" t="s">
        <v>571</v>
      </c>
      <c r="D497" s="114" t="s">
        <v>157</v>
      </c>
      <c r="E497" s="115" t="s">
        <v>572</v>
      </c>
      <c r="F497" s="211" t="s">
        <v>573</v>
      </c>
      <c r="G497" s="212"/>
      <c r="H497" s="212"/>
      <c r="I497" s="212"/>
      <c r="J497" s="116" t="s">
        <v>194</v>
      </c>
      <c r="K497" s="117">
        <v>4.1660000000000004</v>
      </c>
      <c r="L497" s="213">
        <v>0</v>
      </c>
      <c r="M497" s="212"/>
      <c r="N497" s="214">
        <f>ROUND($L$497*$K$497,2)</f>
        <v>0</v>
      </c>
      <c r="O497" s="212"/>
      <c r="P497" s="212"/>
      <c r="Q497" s="212"/>
      <c r="R497" s="23"/>
      <c r="T497" s="118"/>
      <c r="U497" s="29" t="s">
        <v>47</v>
      </c>
      <c r="V497" s="119">
        <v>0.26400000000000001</v>
      </c>
      <c r="W497" s="119">
        <f>$V$497*$K$497</f>
        <v>1.0998240000000001</v>
      </c>
      <c r="X497" s="119">
        <v>9.9600000000000001E-3</v>
      </c>
      <c r="Y497" s="119">
        <f>$X$497*$K$497</f>
        <v>4.1493360000000007E-2</v>
      </c>
      <c r="Z497" s="119">
        <v>0</v>
      </c>
      <c r="AA497" s="120">
        <f>$Z$497*$K$497</f>
        <v>0</v>
      </c>
      <c r="AR497" s="6" t="s">
        <v>224</v>
      </c>
      <c r="AT497" s="6" t="s">
        <v>157</v>
      </c>
      <c r="AU497" s="6" t="s">
        <v>102</v>
      </c>
      <c r="AY497" s="6" t="s">
        <v>156</v>
      </c>
      <c r="BE497" s="83">
        <f>IF($U$497="základní",$N$497,0)</f>
        <v>0</v>
      </c>
      <c r="BF497" s="83">
        <f>IF($U$497="snížená",$N$497,0)</f>
        <v>0</v>
      </c>
      <c r="BG497" s="83">
        <f>IF($U$497="zákl. přenesená",$N$497,0)</f>
        <v>0</v>
      </c>
      <c r="BH497" s="83">
        <f>IF($U$497="sníž. přenesená",$N$497,0)</f>
        <v>0</v>
      </c>
      <c r="BI497" s="83">
        <f>IF($U$497="nulová",$N$497,0)</f>
        <v>0</v>
      </c>
      <c r="BJ497" s="6" t="s">
        <v>21</v>
      </c>
      <c r="BK497" s="83">
        <f>ROUND($L$497*$K$497,2)</f>
        <v>0</v>
      </c>
      <c r="BL497" s="6" t="s">
        <v>224</v>
      </c>
    </row>
    <row r="498" spans="2:64" s="6" customFormat="1" ht="27" customHeight="1" x14ac:dyDescent="0.3">
      <c r="B498" s="126"/>
      <c r="E498" s="127"/>
      <c r="F498" s="217" t="s">
        <v>228</v>
      </c>
      <c r="G498" s="218"/>
      <c r="H498" s="218"/>
      <c r="I498" s="218"/>
      <c r="K498" s="128">
        <v>4.1660000000000004</v>
      </c>
      <c r="R498" s="129"/>
      <c r="T498" s="130"/>
      <c r="AA498" s="131"/>
      <c r="AT498" s="127" t="s">
        <v>163</v>
      </c>
      <c r="AU498" s="127" t="s">
        <v>102</v>
      </c>
      <c r="AV498" s="127" t="s">
        <v>102</v>
      </c>
      <c r="AW498" s="127" t="s">
        <v>111</v>
      </c>
      <c r="AX498" s="127" t="s">
        <v>82</v>
      </c>
      <c r="AY498" s="127" t="s">
        <v>156</v>
      </c>
    </row>
    <row r="499" spans="2:64" s="6" customFormat="1" ht="15.75" customHeight="1" x14ac:dyDescent="0.3">
      <c r="B499" s="132"/>
      <c r="E499" s="133"/>
      <c r="F499" s="219" t="s">
        <v>211</v>
      </c>
      <c r="G499" s="220"/>
      <c r="H499" s="220"/>
      <c r="I499" s="220"/>
      <c r="K499" s="134">
        <v>4.1660000000000004</v>
      </c>
      <c r="R499" s="135"/>
      <c r="T499" s="136"/>
      <c r="AA499" s="137"/>
      <c r="AT499" s="133" t="s">
        <v>163</v>
      </c>
      <c r="AU499" s="133" t="s">
        <v>102</v>
      </c>
      <c r="AV499" s="133" t="s">
        <v>161</v>
      </c>
      <c r="AW499" s="133" t="s">
        <v>111</v>
      </c>
      <c r="AX499" s="133" t="s">
        <v>21</v>
      </c>
      <c r="AY499" s="133" t="s">
        <v>156</v>
      </c>
    </row>
    <row r="500" spans="2:64" s="6" customFormat="1" ht="39" customHeight="1" x14ac:dyDescent="0.3">
      <c r="B500" s="22"/>
      <c r="C500" s="114" t="s">
        <v>574</v>
      </c>
      <c r="D500" s="114" t="s">
        <v>157</v>
      </c>
      <c r="E500" s="115" t="s">
        <v>575</v>
      </c>
      <c r="F500" s="211" t="s">
        <v>576</v>
      </c>
      <c r="G500" s="212"/>
      <c r="H500" s="212"/>
      <c r="I500" s="212"/>
      <c r="J500" s="116" t="s">
        <v>194</v>
      </c>
      <c r="K500" s="117">
        <v>14.75</v>
      </c>
      <c r="L500" s="213">
        <v>0</v>
      </c>
      <c r="M500" s="212"/>
      <c r="N500" s="214">
        <f>ROUND($L$500*$K$500,2)</f>
        <v>0</v>
      </c>
      <c r="O500" s="212"/>
      <c r="P500" s="212"/>
      <c r="Q500" s="212"/>
      <c r="R500" s="23"/>
      <c r="T500" s="118"/>
      <c r="U500" s="29" t="s">
        <v>47</v>
      </c>
      <c r="V500" s="119">
        <v>0.23</v>
      </c>
      <c r="W500" s="119">
        <f>$V$500*$K$500</f>
        <v>3.3925000000000001</v>
      </c>
      <c r="X500" s="119">
        <v>1.5709999999999998E-2</v>
      </c>
      <c r="Y500" s="119">
        <f>$X$500*$K$500</f>
        <v>0.23172249999999997</v>
      </c>
      <c r="Z500" s="119">
        <v>0</v>
      </c>
      <c r="AA500" s="120">
        <f>$Z$500*$K$500</f>
        <v>0</v>
      </c>
      <c r="AR500" s="6" t="s">
        <v>224</v>
      </c>
      <c r="AT500" s="6" t="s">
        <v>157</v>
      </c>
      <c r="AU500" s="6" t="s">
        <v>102</v>
      </c>
      <c r="AY500" s="6" t="s">
        <v>156</v>
      </c>
      <c r="BE500" s="83">
        <f>IF($U$500="základní",$N$500,0)</f>
        <v>0</v>
      </c>
      <c r="BF500" s="83">
        <f>IF($U$500="snížená",$N$500,0)</f>
        <v>0</v>
      </c>
      <c r="BG500" s="83">
        <f>IF($U$500="zákl. přenesená",$N$500,0)</f>
        <v>0</v>
      </c>
      <c r="BH500" s="83">
        <f>IF($U$500="sníž. přenesená",$N$500,0)</f>
        <v>0</v>
      </c>
      <c r="BI500" s="83">
        <f>IF($U$500="nulová",$N$500,0)</f>
        <v>0</v>
      </c>
      <c r="BJ500" s="6" t="s">
        <v>21</v>
      </c>
      <c r="BK500" s="83">
        <f>ROUND($L$500*$K$500,2)</f>
        <v>0</v>
      </c>
      <c r="BL500" s="6" t="s">
        <v>224</v>
      </c>
    </row>
    <row r="501" spans="2:64" s="6" customFormat="1" ht="15.75" customHeight="1" x14ac:dyDescent="0.3">
      <c r="B501" s="121"/>
      <c r="E501" s="122"/>
      <c r="F501" s="215" t="s">
        <v>463</v>
      </c>
      <c r="G501" s="216"/>
      <c r="H501" s="216"/>
      <c r="I501" s="216"/>
      <c r="K501" s="122"/>
      <c r="R501" s="123"/>
      <c r="T501" s="124"/>
      <c r="AA501" s="125"/>
      <c r="AT501" s="122" t="s">
        <v>163</v>
      </c>
      <c r="AU501" s="122" t="s">
        <v>102</v>
      </c>
      <c r="AV501" s="122" t="s">
        <v>21</v>
      </c>
      <c r="AW501" s="122" t="s">
        <v>111</v>
      </c>
      <c r="AX501" s="122" t="s">
        <v>82</v>
      </c>
      <c r="AY501" s="122" t="s">
        <v>156</v>
      </c>
    </row>
    <row r="502" spans="2:64" s="6" customFormat="1" ht="15.75" customHeight="1" x14ac:dyDescent="0.3">
      <c r="B502" s="126"/>
      <c r="E502" s="127"/>
      <c r="F502" s="217" t="s">
        <v>577</v>
      </c>
      <c r="G502" s="218"/>
      <c r="H502" s="218"/>
      <c r="I502" s="218"/>
      <c r="K502" s="128">
        <v>14.75</v>
      </c>
      <c r="R502" s="129"/>
      <c r="T502" s="130"/>
      <c r="AA502" s="131"/>
      <c r="AT502" s="127" t="s">
        <v>163</v>
      </c>
      <c r="AU502" s="127" t="s">
        <v>102</v>
      </c>
      <c r="AV502" s="127" t="s">
        <v>102</v>
      </c>
      <c r="AW502" s="127" t="s">
        <v>111</v>
      </c>
      <c r="AX502" s="127" t="s">
        <v>21</v>
      </c>
      <c r="AY502" s="127" t="s">
        <v>156</v>
      </c>
    </row>
    <row r="503" spans="2:64" s="6" customFormat="1" ht="39" customHeight="1" x14ac:dyDescent="0.3">
      <c r="B503" s="22"/>
      <c r="C503" s="114" t="s">
        <v>578</v>
      </c>
      <c r="D503" s="114" t="s">
        <v>157</v>
      </c>
      <c r="E503" s="115" t="s">
        <v>579</v>
      </c>
      <c r="F503" s="211" t="s">
        <v>580</v>
      </c>
      <c r="G503" s="212"/>
      <c r="H503" s="212"/>
      <c r="I503" s="212"/>
      <c r="J503" s="116" t="s">
        <v>194</v>
      </c>
      <c r="K503" s="117">
        <v>18.251999999999999</v>
      </c>
      <c r="L503" s="213">
        <v>0</v>
      </c>
      <c r="M503" s="212"/>
      <c r="N503" s="214">
        <f>ROUND($L$503*$K$503,2)</f>
        <v>0</v>
      </c>
      <c r="O503" s="212"/>
      <c r="P503" s="212"/>
      <c r="Q503" s="212"/>
      <c r="R503" s="23"/>
      <c r="T503" s="118"/>
      <c r="U503" s="29" t="s">
        <v>47</v>
      </c>
      <c r="V503" s="119">
        <v>0.89700000000000002</v>
      </c>
      <c r="W503" s="119">
        <f>$V$503*$K$503</f>
        <v>16.372043999999999</v>
      </c>
      <c r="X503" s="119">
        <v>1.9130000000000001E-2</v>
      </c>
      <c r="Y503" s="119">
        <f>$X$503*$K$503</f>
        <v>0.34916076000000001</v>
      </c>
      <c r="Z503" s="119">
        <v>0</v>
      </c>
      <c r="AA503" s="120">
        <f>$Z$503*$K$503</f>
        <v>0</v>
      </c>
      <c r="AR503" s="6" t="s">
        <v>224</v>
      </c>
      <c r="AT503" s="6" t="s">
        <v>157</v>
      </c>
      <c r="AU503" s="6" t="s">
        <v>102</v>
      </c>
      <c r="AY503" s="6" t="s">
        <v>156</v>
      </c>
      <c r="BE503" s="83">
        <f>IF($U$503="základní",$N$503,0)</f>
        <v>0</v>
      </c>
      <c r="BF503" s="83">
        <f>IF($U$503="snížená",$N$503,0)</f>
        <v>0</v>
      </c>
      <c r="BG503" s="83">
        <f>IF($U$503="zákl. přenesená",$N$503,0)</f>
        <v>0</v>
      </c>
      <c r="BH503" s="83">
        <f>IF($U$503="sníž. přenesená",$N$503,0)</f>
        <v>0</v>
      </c>
      <c r="BI503" s="83">
        <f>IF($U$503="nulová",$N$503,0)</f>
        <v>0</v>
      </c>
      <c r="BJ503" s="6" t="s">
        <v>21</v>
      </c>
      <c r="BK503" s="83">
        <f>ROUND($L$503*$K$503,2)</f>
        <v>0</v>
      </c>
      <c r="BL503" s="6" t="s">
        <v>224</v>
      </c>
    </row>
    <row r="504" spans="2:64" s="6" customFormat="1" ht="15.75" customHeight="1" x14ac:dyDescent="0.3">
      <c r="B504" s="121"/>
      <c r="E504" s="122"/>
      <c r="F504" s="215" t="s">
        <v>581</v>
      </c>
      <c r="G504" s="216"/>
      <c r="H504" s="216"/>
      <c r="I504" s="216"/>
      <c r="K504" s="122"/>
      <c r="R504" s="123"/>
      <c r="T504" s="124"/>
      <c r="AA504" s="125"/>
      <c r="AT504" s="122" t="s">
        <v>163</v>
      </c>
      <c r="AU504" s="122" t="s">
        <v>102</v>
      </c>
      <c r="AV504" s="122" t="s">
        <v>21</v>
      </c>
      <c r="AW504" s="122" t="s">
        <v>111</v>
      </c>
      <c r="AX504" s="122" t="s">
        <v>82</v>
      </c>
      <c r="AY504" s="122" t="s">
        <v>156</v>
      </c>
    </row>
    <row r="505" spans="2:64" s="6" customFormat="1" ht="15.75" customHeight="1" x14ac:dyDescent="0.3">
      <c r="B505" s="126"/>
      <c r="E505" s="127"/>
      <c r="F505" s="217" t="s">
        <v>582</v>
      </c>
      <c r="G505" s="218"/>
      <c r="H505" s="218"/>
      <c r="I505" s="218"/>
      <c r="K505" s="128">
        <v>18.251999999999999</v>
      </c>
      <c r="R505" s="129"/>
      <c r="T505" s="130"/>
      <c r="AA505" s="131"/>
      <c r="AT505" s="127" t="s">
        <v>163</v>
      </c>
      <c r="AU505" s="127" t="s">
        <v>102</v>
      </c>
      <c r="AV505" s="127" t="s">
        <v>102</v>
      </c>
      <c r="AW505" s="127" t="s">
        <v>111</v>
      </c>
      <c r="AX505" s="127" t="s">
        <v>21</v>
      </c>
      <c r="AY505" s="127" t="s">
        <v>156</v>
      </c>
    </row>
    <row r="506" spans="2:64" s="6" customFormat="1" ht="27" customHeight="1" x14ac:dyDescent="0.3">
      <c r="B506" s="22"/>
      <c r="C506" s="114" t="s">
        <v>583</v>
      </c>
      <c r="D506" s="114" t="s">
        <v>157</v>
      </c>
      <c r="E506" s="115" t="s">
        <v>584</v>
      </c>
      <c r="F506" s="211" t="s">
        <v>585</v>
      </c>
      <c r="G506" s="212"/>
      <c r="H506" s="212"/>
      <c r="I506" s="212"/>
      <c r="J506" s="116" t="s">
        <v>215</v>
      </c>
      <c r="K506" s="117">
        <v>72.5</v>
      </c>
      <c r="L506" s="213">
        <v>0</v>
      </c>
      <c r="M506" s="212"/>
      <c r="N506" s="214">
        <f>ROUND($L$506*$K$506,2)</f>
        <v>0</v>
      </c>
      <c r="O506" s="212"/>
      <c r="P506" s="212"/>
      <c r="Q506" s="212"/>
      <c r="R506" s="23"/>
      <c r="T506" s="118"/>
      <c r="U506" s="29" t="s">
        <v>47</v>
      </c>
      <c r="V506" s="119">
        <v>0.11799999999999999</v>
      </c>
      <c r="W506" s="119">
        <f>$V$506*$K$506</f>
        <v>8.5549999999999997</v>
      </c>
      <c r="X506" s="119">
        <v>0</v>
      </c>
      <c r="Y506" s="119">
        <f>$X$506*$K$506</f>
        <v>0</v>
      </c>
      <c r="Z506" s="119">
        <v>0</v>
      </c>
      <c r="AA506" s="120">
        <f>$Z$506*$K$506</f>
        <v>0</v>
      </c>
      <c r="AR506" s="6" t="s">
        <v>161</v>
      </c>
      <c r="AT506" s="6" t="s">
        <v>157</v>
      </c>
      <c r="AU506" s="6" t="s">
        <v>102</v>
      </c>
      <c r="AY506" s="6" t="s">
        <v>156</v>
      </c>
      <c r="BE506" s="83">
        <f>IF($U$506="základní",$N$506,0)</f>
        <v>0</v>
      </c>
      <c r="BF506" s="83">
        <f>IF($U$506="snížená",$N$506,0)</f>
        <v>0</v>
      </c>
      <c r="BG506" s="83">
        <f>IF($U$506="zákl. přenesená",$N$506,0)</f>
        <v>0</v>
      </c>
      <c r="BH506" s="83">
        <f>IF($U$506="sníž. přenesená",$N$506,0)</f>
        <v>0</v>
      </c>
      <c r="BI506" s="83">
        <f>IF($U$506="nulová",$N$506,0)</f>
        <v>0</v>
      </c>
      <c r="BJ506" s="6" t="s">
        <v>21</v>
      </c>
      <c r="BK506" s="83">
        <f>ROUND($L$506*$K$506,2)</f>
        <v>0</v>
      </c>
      <c r="BL506" s="6" t="s">
        <v>161</v>
      </c>
    </row>
    <row r="507" spans="2:64" s="6" customFormat="1" ht="15.75" customHeight="1" x14ac:dyDescent="0.3">
      <c r="B507" s="121"/>
      <c r="E507" s="122"/>
      <c r="F507" s="215" t="s">
        <v>463</v>
      </c>
      <c r="G507" s="216"/>
      <c r="H507" s="216"/>
      <c r="I507" s="216"/>
      <c r="K507" s="122"/>
      <c r="R507" s="123"/>
      <c r="T507" s="124"/>
      <c r="AA507" s="125"/>
      <c r="AT507" s="122" t="s">
        <v>163</v>
      </c>
      <c r="AU507" s="122" t="s">
        <v>102</v>
      </c>
      <c r="AV507" s="122" t="s">
        <v>21</v>
      </c>
      <c r="AW507" s="122" t="s">
        <v>111</v>
      </c>
      <c r="AX507" s="122" t="s">
        <v>82</v>
      </c>
      <c r="AY507" s="122" t="s">
        <v>156</v>
      </c>
    </row>
    <row r="508" spans="2:64" s="6" customFormat="1" ht="15.75" customHeight="1" x14ac:dyDescent="0.3">
      <c r="B508" s="126"/>
      <c r="E508" s="127"/>
      <c r="F508" s="217" t="s">
        <v>586</v>
      </c>
      <c r="G508" s="218"/>
      <c r="H508" s="218"/>
      <c r="I508" s="218"/>
      <c r="K508" s="128">
        <v>72.5</v>
      </c>
      <c r="R508" s="129"/>
      <c r="T508" s="130"/>
      <c r="AA508" s="131"/>
      <c r="AT508" s="127" t="s">
        <v>163</v>
      </c>
      <c r="AU508" s="127" t="s">
        <v>102</v>
      </c>
      <c r="AV508" s="127" t="s">
        <v>102</v>
      </c>
      <c r="AW508" s="127" t="s">
        <v>111</v>
      </c>
      <c r="AX508" s="127" t="s">
        <v>21</v>
      </c>
      <c r="AY508" s="127" t="s">
        <v>156</v>
      </c>
    </row>
    <row r="509" spans="2:64" s="6" customFormat="1" ht="15.75" customHeight="1" x14ac:dyDescent="0.3">
      <c r="B509" s="22"/>
      <c r="C509" s="138" t="s">
        <v>587</v>
      </c>
      <c r="D509" s="138" t="s">
        <v>225</v>
      </c>
      <c r="E509" s="139" t="s">
        <v>588</v>
      </c>
      <c r="F509" s="223" t="s">
        <v>589</v>
      </c>
      <c r="G509" s="224"/>
      <c r="H509" s="224"/>
      <c r="I509" s="224"/>
      <c r="J509" s="140" t="s">
        <v>160</v>
      </c>
      <c r="K509" s="141">
        <v>1.0149999999999999</v>
      </c>
      <c r="L509" s="225">
        <v>0</v>
      </c>
      <c r="M509" s="224"/>
      <c r="N509" s="226">
        <f>ROUND($L$509*$K$509,2)</f>
        <v>0</v>
      </c>
      <c r="O509" s="212"/>
      <c r="P509" s="212"/>
      <c r="Q509" s="212"/>
      <c r="R509" s="23"/>
      <c r="T509" s="118"/>
      <c r="U509" s="29" t="s">
        <v>47</v>
      </c>
      <c r="V509" s="119">
        <v>0</v>
      </c>
      <c r="W509" s="119">
        <f>$V$509*$K$509</f>
        <v>0</v>
      </c>
      <c r="X509" s="119">
        <v>0.55000000000000004</v>
      </c>
      <c r="Y509" s="119">
        <f>$X$509*$K$509</f>
        <v>0.55825000000000002</v>
      </c>
      <c r="Z509" s="119">
        <v>0</v>
      </c>
      <c r="AA509" s="120">
        <f>$Z$509*$K$509</f>
        <v>0</v>
      </c>
      <c r="AR509" s="6" t="s">
        <v>183</v>
      </c>
      <c r="AT509" s="6" t="s">
        <v>225</v>
      </c>
      <c r="AU509" s="6" t="s">
        <v>102</v>
      </c>
      <c r="AY509" s="6" t="s">
        <v>156</v>
      </c>
      <c r="BE509" s="83">
        <f>IF($U$509="základní",$N$509,0)</f>
        <v>0</v>
      </c>
      <c r="BF509" s="83">
        <f>IF($U$509="snížená",$N$509,0)</f>
        <v>0</v>
      </c>
      <c r="BG509" s="83">
        <f>IF($U$509="zákl. přenesená",$N$509,0)</f>
        <v>0</v>
      </c>
      <c r="BH509" s="83">
        <f>IF($U$509="sníž. přenesená",$N$509,0)</f>
        <v>0</v>
      </c>
      <c r="BI509" s="83">
        <f>IF($U$509="nulová",$N$509,0)</f>
        <v>0</v>
      </c>
      <c r="BJ509" s="6" t="s">
        <v>21</v>
      </c>
      <c r="BK509" s="83">
        <f>ROUND($L$509*$K$509,2)</f>
        <v>0</v>
      </c>
      <c r="BL509" s="6" t="s">
        <v>161</v>
      </c>
    </row>
    <row r="510" spans="2:64" s="6" customFormat="1" ht="15.75" customHeight="1" x14ac:dyDescent="0.3">
      <c r="B510" s="121"/>
      <c r="E510" s="122"/>
      <c r="F510" s="215" t="s">
        <v>463</v>
      </c>
      <c r="G510" s="216"/>
      <c r="H510" s="216"/>
      <c r="I510" s="216"/>
      <c r="K510" s="122"/>
      <c r="R510" s="123"/>
      <c r="T510" s="124"/>
      <c r="AA510" s="125"/>
      <c r="AT510" s="122" t="s">
        <v>163</v>
      </c>
      <c r="AU510" s="122" t="s">
        <v>102</v>
      </c>
      <c r="AV510" s="122" t="s">
        <v>21</v>
      </c>
      <c r="AW510" s="122" t="s">
        <v>111</v>
      </c>
      <c r="AX510" s="122" t="s">
        <v>82</v>
      </c>
      <c r="AY510" s="122" t="s">
        <v>156</v>
      </c>
    </row>
    <row r="511" spans="2:64" s="6" customFormat="1" ht="15.75" customHeight="1" x14ac:dyDescent="0.3">
      <c r="B511" s="126"/>
      <c r="E511" s="127"/>
      <c r="F511" s="217" t="s">
        <v>590</v>
      </c>
      <c r="G511" s="218"/>
      <c r="H511" s="218"/>
      <c r="I511" s="218"/>
      <c r="K511" s="128">
        <v>1.0149999999999999</v>
      </c>
      <c r="R511" s="129"/>
      <c r="T511" s="130"/>
      <c r="AA511" s="131"/>
      <c r="AT511" s="127" t="s">
        <v>163</v>
      </c>
      <c r="AU511" s="127" t="s">
        <v>102</v>
      </c>
      <c r="AV511" s="127" t="s">
        <v>102</v>
      </c>
      <c r="AW511" s="127" t="s">
        <v>111</v>
      </c>
      <c r="AX511" s="127" t="s">
        <v>21</v>
      </c>
      <c r="AY511" s="127" t="s">
        <v>156</v>
      </c>
    </row>
    <row r="512" spans="2:64" s="6" customFormat="1" ht="27" customHeight="1" x14ac:dyDescent="0.3">
      <c r="B512" s="22"/>
      <c r="C512" s="114" t="s">
        <v>591</v>
      </c>
      <c r="D512" s="114" t="s">
        <v>157</v>
      </c>
      <c r="E512" s="115" t="s">
        <v>592</v>
      </c>
      <c r="F512" s="211" t="s">
        <v>593</v>
      </c>
      <c r="G512" s="212"/>
      <c r="H512" s="212"/>
      <c r="I512" s="212"/>
      <c r="J512" s="116" t="s">
        <v>194</v>
      </c>
      <c r="K512" s="117">
        <v>12.117000000000001</v>
      </c>
      <c r="L512" s="213">
        <v>0</v>
      </c>
      <c r="M512" s="212"/>
      <c r="N512" s="214">
        <f>ROUND($L$512*$K$512,2)</f>
        <v>0</v>
      </c>
      <c r="O512" s="212"/>
      <c r="P512" s="212"/>
      <c r="Q512" s="212"/>
      <c r="R512" s="23"/>
      <c r="T512" s="118"/>
      <c r="U512" s="29" t="s">
        <v>47</v>
      </c>
      <c r="V512" s="119">
        <v>0.13600000000000001</v>
      </c>
      <c r="W512" s="119">
        <f>$V$512*$K$512</f>
        <v>1.6479120000000003</v>
      </c>
      <c r="X512" s="119">
        <v>0</v>
      </c>
      <c r="Y512" s="119">
        <f>$X$512*$K$512</f>
        <v>0</v>
      </c>
      <c r="Z512" s="119">
        <v>0.04</v>
      </c>
      <c r="AA512" s="120">
        <f>$Z$512*$K$512</f>
        <v>0.48468000000000006</v>
      </c>
      <c r="AR512" s="6" t="s">
        <v>224</v>
      </c>
      <c r="AT512" s="6" t="s">
        <v>157</v>
      </c>
      <c r="AU512" s="6" t="s">
        <v>102</v>
      </c>
      <c r="AY512" s="6" t="s">
        <v>156</v>
      </c>
      <c r="BE512" s="83">
        <f>IF($U$512="základní",$N$512,0)</f>
        <v>0</v>
      </c>
      <c r="BF512" s="83">
        <f>IF($U$512="snížená",$N$512,0)</f>
        <v>0</v>
      </c>
      <c r="BG512" s="83">
        <f>IF($U$512="zákl. přenesená",$N$512,0)</f>
        <v>0</v>
      </c>
      <c r="BH512" s="83">
        <f>IF($U$512="sníž. přenesená",$N$512,0)</f>
        <v>0</v>
      </c>
      <c r="BI512" s="83">
        <f>IF($U$512="nulová",$N$512,0)</f>
        <v>0</v>
      </c>
      <c r="BJ512" s="6" t="s">
        <v>21</v>
      </c>
      <c r="BK512" s="83">
        <f>ROUND($L$512*$K$512,2)</f>
        <v>0</v>
      </c>
      <c r="BL512" s="6" t="s">
        <v>224</v>
      </c>
    </row>
    <row r="513" spans="2:64" s="6" customFormat="1" ht="15.75" customHeight="1" x14ac:dyDescent="0.3">
      <c r="B513" s="121"/>
      <c r="E513" s="122"/>
      <c r="F513" s="215" t="s">
        <v>594</v>
      </c>
      <c r="G513" s="216"/>
      <c r="H513" s="216"/>
      <c r="I513" s="216"/>
      <c r="K513" s="122"/>
      <c r="R513" s="123"/>
      <c r="T513" s="124"/>
      <c r="AA513" s="125"/>
      <c r="AT513" s="122" t="s">
        <v>163</v>
      </c>
      <c r="AU513" s="122" t="s">
        <v>102</v>
      </c>
      <c r="AV513" s="122" t="s">
        <v>21</v>
      </c>
      <c r="AW513" s="122" t="s">
        <v>111</v>
      </c>
      <c r="AX513" s="122" t="s">
        <v>82</v>
      </c>
      <c r="AY513" s="122" t="s">
        <v>156</v>
      </c>
    </row>
    <row r="514" spans="2:64" s="6" customFormat="1" ht="15.75" customHeight="1" x14ac:dyDescent="0.3">
      <c r="B514" s="126"/>
      <c r="E514" s="127"/>
      <c r="F514" s="217" t="s">
        <v>367</v>
      </c>
      <c r="G514" s="218"/>
      <c r="H514" s="218"/>
      <c r="I514" s="218"/>
      <c r="K514" s="128">
        <v>12.117000000000001</v>
      </c>
      <c r="R514" s="129"/>
      <c r="T514" s="130"/>
      <c r="AA514" s="131"/>
      <c r="AT514" s="127" t="s">
        <v>163</v>
      </c>
      <c r="AU514" s="127" t="s">
        <v>102</v>
      </c>
      <c r="AV514" s="127" t="s">
        <v>102</v>
      </c>
      <c r="AW514" s="127" t="s">
        <v>111</v>
      </c>
      <c r="AX514" s="127" t="s">
        <v>21</v>
      </c>
      <c r="AY514" s="127" t="s">
        <v>156</v>
      </c>
    </row>
    <row r="515" spans="2:64" s="6" customFormat="1" ht="27" customHeight="1" x14ac:dyDescent="0.3">
      <c r="B515" s="22"/>
      <c r="C515" s="114" t="s">
        <v>595</v>
      </c>
      <c r="D515" s="114" t="s">
        <v>157</v>
      </c>
      <c r="E515" s="115" t="s">
        <v>596</v>
      </c>
      <c r="F515" s="211" t="s">
        <v>597</v>
      </c>
      <c r="G515" s="212"/>
      <c r="H515" s="212"/>
      <c r="I515" s="212"/>
      <c r="J515" s="116" t="s">
        <v>160</v>
      </c>
      <c r="K515" s="117">
        <v>1.0149999999999999</v>
      </c>
      <c r="L515" s="213">
        <v>0</v>
      </c>
      <c r="M515" s="212"/>
      <c r="N515" s="214">
        <f>ROUND($L$515*$K$515,2)</f>
        <v>0</v>
      </c>
      <c r="O515" s="212"/>
      <c r="P515" s="212"/>
      <c r="Q515" s="212"/>
      <c r="R515" s="23"/>
      <c r="T515" s="118"/>
      <c r="U515" s="29" t="s">
        <v>47</v>
      </c>
      <c r="V515" s="119">
        <v>0</v>
      </c>
      <c r="W515" s="119">
        <f>$V$515*$K$515</f>
        <v>0</v>
      </c>
      <c r="X515" s="119">
        <v>2.81E-3</v>
      </c>
      <c r="Y515" s="119">
        <f>$X$515*$K$515</f>
        <v>2.8521499999999999E-3</v>
      </c>
      <c r="Z515" s="119">
        <v>0</v>
      </c>
      <c r="AA515" s="120">
        <f>$Z$515*$K$515</f>
        <v>0</v>
      </c>
      <c r="AR515" s="6" t="s">
        <v>224</v>
      </c>
      <c r="AT515" s="6" t="s">
        <v>157</v>
      </c>
      <c r="AU515" s="6" t="s">
        <v>102</v>
      </c>
      <c r="AY515" s="6" t="s">
        <v>156</v>
      </c>
      <c r="BE515" s="83">
        <f>IF($U$515="základní",$N$515,0)</f>
        <v>0</v>
      </c>
      <c r="BF515" s="83">
        <f>IF($U$515="snížená",$N$515,0)</f>
        <v>0</v>
      </c>
      <c r="BG515" s="83">
        <f>IF($U$515="zákl. přenesená",$N$515,0)</f>
        <v>0</v>
      </c>
      <c r="BH515" s="83">
        <f>IF($U$515="sníž. přenesená",$N$515,0)</f>
        <v>0</v>
      </c>
      <c r="BI515" s="83">
        <f>IF($U$515="nulová",$N$515,0)</f>
        <v>0</v>
      </c>
      <c r="BJ515" s="6" t="s">
        <v>21</v>
      </c>
      <c r="BK515" s="83">
        <f>ROUND($L$515*$K$515,2)</f>
        <v>0</v>
      </c>
      <c r="BL515" s="6" t="s">
        <v>224</v>
      </c>
    </row>
    <row r="516" spans="2:64" s="6" customFormat="1" ht="15.75" customHeight="1" x14ac:dyDescent="0.3">
      <c r="B516" s="121"/>
      <c r="E516" s="122"/>
      <c r="F516" s="215" t="s">
        <v>463</v>
      </c>
      <c r="G516" s="216"/>
      <c r="H516" s="216"/>
      <c r="I516" s="216"/>
      <c r="K516" s="122"/>
      <c r="R516" s="123"/>
      <c r="T516" s="124"/>
      <c r="AA516" s="125"/>
      <c r="AT516" s="122" t="s">
        <v>163</v>
      </c>
      <c r="AU516" s="122" t="s">
        <v>102</v>
      </c>
      <c r="AV516" s="122" t="s">
        <v>21</v>
      </c>
      <c r="AW516" s="122" t="s">
        <v>111</v>
      </c>
      <c r="AX516" s="122" t="s">
        <v>82</v>
      </c>
      <c r="AY516" s="122" t="s">
        <v>156</v>
      </c>
    </row>
    <row r="517" spans="2:64" s="6" customFormat="1" ht="15.75" customHeight="1" x14ac:dyDescent="0.3">
      <c r="B517" s="126"/>
      <c r="E517" s="127"/>
      <c r="F517" s="217" t="s">
        <v>590</v>
      </c>
      <c r="G517" s="218"/>
      <c r="H517" s="218"/>
      <c r="I517" s="218"/>
      <c r="K517" s="128">
        <v>1.0149999999999999</v>
      </c>
      <c r="R517" s="129"/>
      <c r="T517" s="130"/>
      <c r="AA517" s="131"/>
      <c r="AT517" s="127" t="s">
        <v>163</v>
      </c>
      <c r="AU517" s="127" t="s">
        <v>102</v>
      </c>
      <c r="AV517" s="127" t="s">
        <v>102</v>
      </c>
      <c r="AW517" s="127" t="s">
        <v>111</v>
      </c>
      <c r="AX517" s="127" t="s">
        <v>21</v>
      </c>
      <c r="AY517" s="127" t="s">
        <v>156</v>
      </c>
    </row>
    <row r="518" spans="2:64" s="6" customFormat="1" ht="27" customHeight="1" x14ac:dyDescent="0.3">
      <c r="B518" s="22"/>
      <c r="C518" s="114" t="s">
        <v>598</v>
      </c>
      <c r="D518" s="114" t="s">
        <v>157</v>
      </c>
      <c r="E518" s="115" t="s">
        <v>599</v>
      </c>
      <c r="F518" s="211" t="s">
        <v>600</v>
      </c>
      <c r="G518" s="212"/>
      <c r="H518" s="212"/>
      <c r="I518" s="212"/>
      <c r="J518" s="116" t="s">
        <v>178</v>
      </c>
      <c r="K518" s="117">
        <v>0.625</v>
      </c>
      <c r="L518" s="213">
        <v>0</v>
      </c>
      <c r="M518" s="212"/>
      <c r="N518" s="214">
        <f>ROUND($L$518*$K$518,2)</f>
        <v>0</v>
      </c>
      <c r="O518" s="212"/>
      <c r="P518" s="212"/>
      <c r="Q518" s="212"/>
      <c r="R518" s="23"/>
      <c r="T518" s="118"/>
      <c r="U518" s="29" t="s">
        <v>47</v>
      </c>
      <c r="V518" s="119">
        <v>4.2069999999999999</v>
      </c>
      <c r="W518" s="119">
        <f>$V$518*$K$518</f>
        <v>2.629375</v>
      </c>
      <c r="X518" s="119">
        <v>0</v>
      </c>
      <c r="Y518" s="119">
        <f>$X$518*$K$518</f>
        <v>0</v>
      </c>
      <c r="Z518" s="119">
        <v>0</v>
      </c>
      <c r="AA518" s="120">
        <f>$Z$518*$K$518</f>
        <v>0</v>
      </c>
      <c r="AR518" s="6" t="s">
        <v>224</v>
      </c>
      <c r="AT518" s="6" t="s">
        <v>157</v>
      </c>
      <c r="AU518" s="6" t="s">
        <v>102</v>
      </c>
      <c r="AY518" s="6" t="s">
        <v>156</v>
      </c>
      <c r="BE518" s="83">
        <f>IF($U$518="základní",$N$518,0)</f>
        <v>0</v>
      </c>
      <c r="BF518" s="83">
        <f>IF($U$518="snížená",$N$518,0)</f>
        <v>0</v>
      </c>
      <c r="BG518" s="83">
        <f>IF($U$518="zákl. přenesená",$N$518,0)</f>
        <v>0</v>
      </c>
      <c r="BH518" s="83">
        <f>IF($U$518="sníž. přenesená",$N$518,0)</f>
        <v>0</v>
      </c>
      <c r="BI518" s="83">
        <f>IF($U$518="nulová",$N$518,0)</f>
        <v>0</v>
      </c>
      <c r="BJ518" s="6" t="s">
        <v>21</v>
      </c>
      <c r="BK518" s="83">
        <f>ROUND($L$518*$K$518,2)</f>
        <v>0</v>
      </c>
      <c r="BL518" s="6" t="s">
        <v>224</v>
      </c>
    </row>
    <row r="519" spans="2:64" s="104" customFormat="1" ht="30.75" customHeight="1" x14ac:dyDescent="0.3">
      <c r="B519" s="105"/>
      <c r="D519" s="113" t="s">
        <v>129</v>
      </c>
      <c r="N519" s="205">
        <f>$BK$519</f>
        <v>0</v>
      </c>
      <c r="O519" s="206"/>
      <c r="P519" s="206"/>
      <c r="Q519" s="206"/>
      <c r="R519" s="108"/>
      <c r="T519" s="109"/>
      <c r="W519" s="110">
        <f>SUM($W$520:$W$536)</f>
        <v>30.639828000000001</v>
      </c>
      <c r="Y519" s="110">
        <f>SUM($Y$520:$Y$536)</f>
        <v>0.58228029000000003</v>
      </c>
      <c r="AA519" s="111">
        <f>SUM($AA$520:$AA$536)</f>
        <v>0</v>
      </c>
      <c r="AR519" s="107" t="s">
        <v>102</v>
      </c>
      <c r="AT519" s="107" t="s">
        <v>81</v>
      </c>
      <c r="AU519" s="107" t="s">
        <v>21</v>
      </c>
      <c r="AY519" s="107" t="s">
        <v>156</v>
      </c>
      <c r="BK519" s="112">
        <f>SUM($BK$520:$BK$536)</f>
        <v>0</v>
      </c>
    </row>
    <row r="520" spans="2:64" s="6" customFormat="1" ht="27" customHeight="1" x14ac:dyDescent="0.3">
      <c r="B520" s="22"/>
      <c r="C520" s="114" t="s">
        <v>601</v>
      </c>
      <c r="D520" s="114" t="s">
        <v>157</v>
      </c>
      <c r="E520" s="115" t="s">
        <v>602</v>
      </c>
      <c r="F520" s="211" t="s">
        <v>603</v>
      </c>
      <c r="G520" s="212"/>
      <c r="H520" s="212"/>
      <c r="I520" s="212"/>
      <c r="J520" s="116" t="s">
        <v>194</v>
      </c>
      <c r="K520" s="117">
        <v>15.93</v>
      </c>
      <c r="L520" s="213">
        <v>0</v>
      </c>
      <c r="M520" s="212"/>
      <c r="N520" s="214">
        <f>ROUND($L$520*$K$520,2)</f>
        <v>0</v>
      </c>
      <c r="O520" s="212"/>
      <c r="P520" s="212"/>
      <c r="Q520" s="212"/>
      <c r="R520" s="23"/>
      <c r="T520" s="118"/>
      <c r="U520" s="29" t="s">
        <v>47</v>
      </c>
      <c r="V520" s="119">
        <v>0.999</v>
      </c>
      <c r="W520" s="119">
        <f>$V$520*$K$520</f>
        <v>15.914069999999999</v>
      </c>
      <c r="X520" s="119">
        <v>2.5669999999999998E-2</v>
      </c>
      <c r="Y520" s="119">
        <f>$X$520*$K$520</f>
        <v>0.40892309999999998</v>
      </c>
      <c r="Z520" s="119">
        <v>0</v>
      </c>
      <c r="AA520" s="120">
        <f>$Z$520*$K$520</f>
        <v>0</v>
      </c>
      <c r="AR520" s="6" t="s">
        <v>224</v>
      </c>
      <c r="AT520" s="6" t="s">
        <v>157</v>
      </c>
      <c r="AU520" s="6" t="s">
        <v>102</v>
      </c>
      <c r="AY520" s="6" t="s">
        <v>156</v>
      </c>
      <c r="BE520" s="83">
        <f>IF($U$520="základní",$N$520,0)</f>
        <v>0</v>
      </c>
      <c r="BF520" s="83">
        <f>IF($U$520="snížená",$N$520,0)</f>
        <v>0</v>
      </c>
      <c r="BG520" s="83">
        <f>IF($U$520="zákl. přenesená",$N$520,0)</f>
        <v>0</v>
      </c>
      <c r="BH520" s="83">
        <f>IF($U$520="sníž. přenesená",$N$520,0)</f>
        <v>0</v>
      </c>
      <c r="BI520" s="83">
        <f>IF($U$520="nulová",$N$520,0)</f>
        <v>0</v>
      </c>
      <c r="BJ520" s="6" t="s">
        <v>21</v>
      </c>
      <c r="BK520" s="83">
        <f>ROUND($L$520*$K$520,2)</f>
        <v>0</v>
      </c>
      <c r="BL520" s="6" t="s">
        <v>224</v>
      </c>
    </row>
    <row r="521" spans="2:64" s="6" customFormat="1" ht="15.75" customHeight="1" x14ac:dyDescent="0.3">
      <c r="B521" s="121"/>
      <c r="E521" s="122"/>
      <c r="F521" s="215" t="s">
        <v>222</v>
      </c>
      <c r="G521" s="216"/>
      <c r="H521" s="216"/>
      <c r="I521" s="216"/>
      <c r="K521" s="122"/>
      <c r="R521" s="123"/>
      <c r="T521" s="124"/>
      <c r="AA521" s="125"/>
      <c r="AT521" s="122" t="s">
        <v>163</v>
      </c>
      <c r="AU521" s="122" t="s">
        <v>102</v>
      </c>
      <c r="AV521" s="122" t="s">
        <v>21</v>
      </c>
      <c r="AW521" s="122" t="s">
        <v>111</v>
      </c>
      <c r="AX521" s="122" t="s">
        <v>82</v>
      </c>
      <c r="AY521" s="122" t="s">
        <v>156</v>
      </c>
    </row>
    <row r="522" spans="2:64" s="6" customFormat="1" ht="15.75" customHeight="1" x14ac:dyDescent="0.3">
      <c r="B522" s="126"/>
      <c r="E522" s="127"/>
      <c r="F522" s="217" t="s">
        <v>604</v>
      </c>
      <c r="G522" s="218"/>
      <c r="H522" s="218"/>
      <c r="I522" s="218"/>
      <c r="K522" s="128">
        <v>15.93</v>
      </c>
      <c r="R522" s="129"/>
      <c r="T522" s="130"/>
      <c r="AA522" s="131"/>
      <c r="AT522" s="127" t="s">
        <v>163</v>
      </c>
      <c r="AU522" s="127" t="s">
        <v>102</v>
      </c>
      <c r="AV522" s="127" t="s">
        <v>102</v>
      </c>
      <c r="AW522" s="127" t="s">
        <v>111</v>
      </c>
      <c r="AX522" s="127" t="s">
        <v>21</v>
      </c>
      <c r="AY522" s="127" t="s">
        <v>156</v>
      </c>
    </row>
    <row r="523" spans="2:64" s="6" customFormat="1" ht="15.75" customHeight="1" x14ac:dyDescent="0.3">
      <c r="B523" s="22"/>
      <c r="C523" s="114" t="s">
        <v>605</v>
      </c>
      <c r="D523" s="114" t="s">
        <v>157</v>
      </c>
      <c r="E523" s="115" t="s">
        <v>606</v>
      </c>
      <c r="F523" s="211" t="s">
        <v>607</v>
      </c>
      <c r="G523" s="212"/>
      <c r="H523" s="212"/>
      <c r="I523" s="212"/>
      <c r="J523" s="116" t="s">
        <v>194</v>
      </c>
      <c r="K523" s="117">
        <v>15.93</v>
      </c>
      <c r="L523" s="213">
        <v>0</v>
      </c>
      <c r="M523" s="212"/>
      <c r="N523" s="214">
        <f>ROUND($L$523*$K$523,2)</f>
        <v>0</v>
      </c>
      <c r="O523" s="212"/>
      <c r="P523" s="212"/>
      <c r="Q523" s="212"/>
      <c r="R523" s="23"/>
      <c r="T523" s="118"/>
      <c r="U523" s="29" t="s">
        <v>47</v>
      </c>
      <c r="V523" s="119">
        <v>6.4000000000000001E-2</v>
      </c>
      <c r="W523" s="119">
        <f>$V$523*$K$523</f>
        <v>1.01952</v>
      </c>
      <c r="X523" s="119">
        <v>2.0000000000000001E-4</v>
      </c>
      <c r="Y523" s="119">
        <f>$X$523*$K$523</f>
        <v>3.186E-3</v>
      </c>
      <c r="Z523" s="119">
        <v>0</v>
      </c>
      <c r="AA523" s="120">
        <f>$Z$523*$K$523</f>
        <v>0</v>
      </c>
      <c r="AR523" s="6" t="s">
        <v>224</v>
      </c>
      <c r="AT523" s="6" t="s">
        <v>157</v>
      </c>
      <c r="AU523" s="6" t="s">
        <v>102</v>
      </c>
      <c r="AY523" s="6" t="s">
        <v>156</v>
      </c>
      <c r="BE523" s="83">
        <f>IF($U$523="základní",$N$523,0)</f>
        <v>0</v>
      </c>
      <c r="BF523" s="83">
        <f>IF($U$523="snížená",$N$523,0)</f>
        <v>0</v>
      </c>
      <c r="BG523" s="83">
        <f>IF($U$523="zákl. přenesená",$N$523,0)</f>
        <v>0</v>
      </c>
      <c r="BH523" s="83">
        <f>IF($U$523="sníž. přenesená",$N$523,0)</f>
        <v>0</v>
      </c>
      <c r="BI523" s="83">
        <f>IF($U$523="nulová",$N$523,0)</f>
        <v>0</v>
      </c>
      <c r="BJ523" s="6" t="s">
        <v>21</v>
      </c>
      <c r="BK523" s="83">
        <f>ROUND($L$523*$K$523,2)</f>
        <v>0</v>
      </c>
      <c r="BL523" s="6" t="s">
        <v>224</v>
      </c>
    </row>
    <row r="524" spans="2:64" s="6" customFormat="1" ht="15.75" customHeight="1" x14ac:dyDescent="0.3">
      <c r="B524" s="121"/>
      <c r="E524" s="122"/>
      <c r="F524" s="215" t="s">
        <v>222</v>
      </c>
      <c r="G524" s="216"/>
      <c r="H524" s="216"/>
      <c r="I524" s="216"/>
      <c r="K524" s="122"/>
      <c r="R524" s="123"/>
      <c r="T524" s="124"/>
      <c r="AA524" s="125"/>
      <c r="AT524" s="122" t="s">
        <v>163</v>
      </c>
      <c r="AU524" s="122" t="s">
        <v>102</v>
      </c>
      <c r="AV524" s="122" t="s">
        <v>21</v>
      </c>
      <c r="AW524" s="122" t="s">
        <v>111</v>
      </c>
      <c r="AX524" s="122" t="s">
        <v>82</v>
      </c>
      <c r="AY524" s="122" t="s">
        <v>156</v>
      </c>
    </row>
    <row r="525" spans="2:64" s="6" customFormat="1" ht="15.75" customHeight="1" x14ac:dyDescent="0.3">
      <c r="B525" s="126"/>
      <c r="E525" s="127"/>
      <c r="F525" s="217" t="s">
        <v>604</v>
      </c>
      <c r="G525" s="218"/>
      <c r="H525" s="218"/>
      <c r="I525" s="218"/>
      <c r="K525" s="128">
        <v>15.93</v>
      </c>
      <c r="R525" s="129"/>
      <c r="T525" s="130"/>
      <c r="AA525" s="131"/>
      <c r="AT525" s="127" t="s">
        <v>163</v>
      </c>
      <c r="AU525" s="127" t="s">
        <v>102</v>
      </c>
      <c r="AV525" s="127" t="s">
        <v>102</v>
      </c>
      <c r="AW525" s="127" t="s">
        <v>111</v>
      </c>
      <c r="AX525" s="127" t="s">
        <v>21</v>
      </c>
      <c r="AY525" s="127" t="s">
        <v>156</v>
      </c>
    </row>
    <row r="526" spans="2:64" s="6" customFormat="1" ht="27" customHeight="1" x14ac:dyDescent="0.3">
      <c r="B526" s="22"/>
      <c r="C526" s="114" t="s">
        <v>608</v>
      </c>
      <c r="D526" s="114" t="s">
        <v>157</v>
      </c>
      <c r="E526" s="115" t="s">
        <v>609</v>
      </c>
      <c r="F526" s="211" t="s">
        <v>610</v>
      </c>
      <c r="G526" s="212"/>
      <c r="H526" s="212"/>
      <c r="I526" s="212"/>
      <c r="J526" s="116" t="s">
        <v>194</v>
      </c>
      <c r="K526" s="117">
        <v>12.117000000000001</v>
      </c>
      <c r="L526" s="213">
        <v>0</v>
      </c>
      <c r="M526" s="212"/>
      <c r="N526" s="214">
        <f>ROUND($L$526*$K$526,2)</f>
        <v>0</v>
      </c>
      <c r="O526" s="212"/>
      <c r="P526" s="212"/>
      <c r="Q526" s="212"/>
      <c r="R526" s="23"/>
      <c r="T526" s="118"/>
      <c r="U526" s="29" t="s">
        <v>47</v>
      </c>
      <c r="V526" s="119">
        <v>0.96799999999999997</v>
      </c>
      <c r="W526" s="119">
        <f>$V$526*$K$526</f>
        <v>11.729256000000001</v>
      </c>
      <c r="X526" s="119">
        <v>1.379E-2</v>
      </c>
      <c r="Y526" s="119">
        <f>$X$526*$K$526</f>
        <v>0.16709343000000002</v>
      </c>
      <c r="Z526" s="119">
        <v>0</v>
      </c>
      <c r="AA526" s="120">
        <f>$Z$526*$K$526</f>
        <v>0</v>
      </c>
      <c r="AR526" s="6" t="s">
        <v>224</v>
      </c>
      <c r="AT526" s="6" t="s">
        <v>157</v>
      </c>
      <c r="AU526" s="6" t="s">
        <v>102</v>
      </c>
      <c r="AY526" s="6" t="s">
        <v>156</v>
      </c>
      <c r="BE526" s="83">
        <f>IF($U$526="základní",$N$526,0)</f>
        <v>0</v>
      </c>
      <c r="BF526" s="83">
        <f>IF($U$526="snížená",$N$526,0)</f>
        <v>0</v>
      </c>
      <c r="BG526" s="83">
        <f>IF($U$526="zákl. přenesená",$N$526,0)</f>
        <v>0</v>
      </c>
      <c r="BH526" s="83">
        <f>IF($U$526="sníž. přenesená",$N$526,0)</f>
        <v>0</v>
      </c>
      <c r="BI526" s="83">
        <f>IF($U$526="nulová",$N$526,0)</f>
        <v>0</v>
      </c>
      <c r="BJ526" s="6" t="s">
        <v>21</v>
      </c>
      <c r="BK526" s="83">
        <f>ROUND($L$526*$K$526,2)</f>
        <v>0</v>
      </c>
      <c r="BL526" s="6" t="s">
        <v>224</v>
      </c>
    </row>
    <row r="527" spans="2:64" s="6" customFormat="1" ht="15.75" customHeight="1" x14ac:dyDescent="0.3">
      <c r="B527" s="121"/>
      <c r="E527" s="122"/>
      <c r="F527" s="215" t="s">
        <v>366</v>
      </c>
      <c r="G527" s="216"/>
      <c r="H527" s="216"/>
      <c r="I527" s="216"/>
      <c r="K527" s="122"/>
      <c r="R527" s="123"/>
      <c r="T527" s="124"/>
      <c r="AA527" s="125"/>
      <c r="AT527" s="122" t="s">
        <v>163</v>
      </c>
      <c r="AU527" s="122" t="s">
        <v>102</v>
      </c>
      <c r="AV527" s="122" t="s">
        <v>21</v>
      </c>
      <c r="AW527" s="122" t="s">
        <v>111</v>
      </c>
      <c r="AX527" s="122" t="s">
        <v>82</v>
      </c>
      <c r="AY527" s="122" t="s">
        <v>156</v>
      </c>
    </row>
    <row r="528" spans="2:64" s="6" customFormat="1" ht="15.75" customHeight="1" x14ac:dyDescent="0.3">
      <c r="B528" s="126"/>
      <c r="E528" s="127"/>
      <c r="F528" s="217" t="s">
        <v>367</v>
      </c>
      <c r="G528" s="218"/>
      <c r="H528" s="218"/>
      <c r="I528" s="218"/>
      <c r="K528" s="128">
        <v>12.117000000000001</v>
      </c>
      <c r="R528" s="129"/>
      <c r="T528" s="130"/>
      <c r="AA528" s="131"/>
      <c r="AT528" s="127" t="s">
        <v>163</v>
      </c>
      <c r="AU528" s="127" t="s">
        <v>102</v>
      </c>
      <c r="AV528" s="127" t="s">
        <v>102</v>
      </c>
      <c r="AW528" s="127" t="s">
        <v>111</v>
      </c>
      <c r="AX528" s="127" t="s">
        <v>21</v>
      </c>
      <c r="AY528" s="127" t="s">
        <v>156</v>
      </c>
    </row>
    <row r="529" spans="2:64" s="6" customFormat="1" ht="15.75" customHeight="1" x14ac:dyDescent="0.3">
      <c r="B529" s="22"/>
      <c r="C529" s="114" t="s">
        <v>611</v>
      </c>
      <c r="D529" s="114" t="s">
        <v>157</v>
      </c>
      <c r="E529" s="115" t="s">
        <v>612</v>
      </c>
      <c r="F529" s="211" t="s">
        <v>613</v>
      </c>
      <c r="G529" s="212"/>
      <c r="H529" s="212"/>
      <c r="I529" s="212"/>
      <c r="J529" s="116" t="s">
        <v>194</v>
      </c>
      <c r="K529" s="117">
        <v>12.117000000000001</v>
      </c>
      <c r="L529" s="213">
        <v>0</v>
      </c>
      <c r="M529" s="212"/>
      <c r="N529" s="214">
        <f>ROUND($L$529*$K$529,2)</f>
        <v>0</v>
      </c>
      <c r="O529" s="212"/>
      <c r="P529" s="212"/>
      <c r="Q529" s="212"/>
      <c r="R529" s="23"/>
      <c r="T529" s="118"/>
      <c r="U529" s="29" t="s">
        <v>47</v>
      </c>
      <c r="V529" s="119">
        <v>0.04</v>
      </c>
      <c r="W529" s="119">
        <f>$V$529*$K$529</f>
        <v>0.48468000000000006</v>
      </c>
      <c r="X529" s="119">
        <v>1E-4</v>
      </c>
      <c r="Y529" s="119">
        <f>$X$529*$K$529</f>
        <v>1.2117000000000002E-3</v>
      </c>
      <c r="Z529" s="119">
        <v>0</v>
      </c>
      <c r="AA529" s="120">
        <f>$Z$529*$K$529</f>
        <v>0</v>
      </c>
      <c r="AR529" s="6" t="s">
        <v>224</v>
      </c>
      <c r="AT529" s="6" t="s">
        <v>157</v>
      </c>
      <c r="AU529" s="6" t="s">
        <v>102</v>
      </c>
      <c r="AY529" s="6" t="s">
        <v>156</v>
      </c>
      <c r="BE529" s="83">
        <f>IF($U$529="základní",$N$529,0)</f>
        <v>0</v>
      </c>
      <c r="BF529" s="83">
        <f>IF($U$529="snížená",$N$529,0)</f>
        <v>0</v>
      </c>
      <c r="BG529" s="83">
        <f>IF($U$529="zákl. přenesená",$N$529,0)</f>
        <v>0</v>
      </c>
      <c r="BH529" s="83">
        <f>IF($U$529="sníž. přenesená",$N$529,0)</f>
        <v>0</v>
      </c>
      <c r="BI529" s="83">
        <f>IF($U$529="nulová",$N$529,0)</f>
        <v>0</v>
      </c>
      <c r="BJ529" s="6" t="s">
        <v>21</v>
      </c>
      <c r="BK529" s="83">
        <f>ROUND($L$529*$K$529,2)</f>
        <v>0</v>
      </c>
      <c r="BL529" s="6" t="s">
        <v>224</v>
      </c>
    </row>
    <row r="530" spans="2:64" s="6" customFormat="1" ht="15.75" customHeight="1" x14ac:dyDescent="0.3">
      <c r="B530" s="121"/>
      <c r="E530" s="122"/>
      <c r="F530" s="215" t="s">
        <v>366</v>
      </c>
      <c r="G530" s="216"/>
      <c r="H530" s="216"/>
      <c r="I530" s="216"/>
      <c r="K530" s="122"/>
      <c r="R530" s="123"/>
      <c r="T530" s="124"/>
      <c r="AA530" s="125"/>
      <c r="AT530" s="122" t="s">
        <v>163</v>
      </c>
      <c r="AU530" s="122" t="s">
        <v>102</v>
      </c>
      <c r="AV530" s="122" t="s">
        <v>21</v>
      </c>
      <c r="AW530" s="122" t="s">
        <v>111</v>
      </c>
      <c r="AX530" s="122" t="s">
        <v>82</v>
      </c>
      <c r="AY530" s="122" t="s">
        <v>156</v>
      </c>
    </row>
    <row r="531" spans="2:64" s="6" customFormat="1" ht="15.75" customHeight="1" x14ac:dyDescent="0.3">
      <c r="B531" s="126"/>
      <c r="E531" s="127"/>
      <c r="F531" s="217" t="s">
        <v>367</v>
      </c>
      <c r="G531" s="218"/>
      <c r="H531" s="218"/>
      <c r="I531" s="218"/>
      <c r="K531" s="128">
        <v>12.117000000000001</v>
      </c>
      <c r="R531" s="129"/>
      <c r="T531" s="130"/>
      <c r="AA531" s="131"/>
      <c r="AT531" s="127" t="s">
        <v>163</v>
      </c>
      <c r="AU531" s="127" t="s">
        <v>102</v>
      </c>
      <c r="AV531" s="127" t="s">
        <v>102</v>
      </c>
      <c r="AW531" s="127" t="s">
        <v>111</v>
      </c>
      <c r="AX531" s="127" t="s">
        <v>21</v>
      </c>
      <c r="AY531" s="127" t="s">
        <v>156</v>
      </c>
    </row>
    <row r="532" spans="2:64" s="6" customFormat="1" ht="15.75" customHeight="1" x14ac:dyDescent="0.3">
      <c r="B532" s="22"/>
      <c r="C532" s="114" t="s">
        <v>614</v>
      </c>
      <c r="D532" s="114" t="s">
        <v>157</v>
      </c>
      <c r="E532" s="115" t="s">
        <v>615</v>
      </c>
      <c r="F532" s="211" t="s">
        <v>616</v>
      </c>
      <c r="G532" s="212"/>
      <c r="H532" s="212"/>
      <c r="I532" s="212"/>
      <c r="J532" s="116" t="s">
        <v>194</v>
      </c>
      <c r="K532" s="117">
        <v>12.117000000000001</v>
      </c>
      <c r="L532" s="213">
        <v>0</v>
      </c>
      <c r="M532" s="212"/>
      <c r="N532" s="214">
        <f>ROUND($L$532*$K$532,2)</f>
        <v>0</v>
      </c>
      <c r="O532" s="212"/>
      <c r="P532" s="212"/>
      <c r="Q532" s="212"/>
      <c r="R532" s="23"/>
      <c r="T532" s="118"/>
      <c r="U532" s="29" t="s">
        <v>47</v>
      </c>
      <c r="V532" s="119">
        <v>6.6000000000000003E-2</v>
      </c>
      <c r="W532" s="119">
        <f>$V$532*$K$532</f>
        <v>0.79972200000000004</v>
      </c>
      <c r="X532" s="119">
        <v>0</v>
      </c>
      <c r="Y532" s="119">
        <f>$X$532*$K$532</f>
        <v>0</v>
      </c>
      <c r="Z532" s="119">
        <v>0</v>
      </c>
      <c r="AA532" s="120">
        <f>$Z$532*$K$532</f>
        <v>0</v>
      </c>
      <c r="AR532" s="6" t="s">
        <v>224</v>
      </c>
      <c r="AT532" s="6" t="s">
        <v>157</v>
      </c>
      <c r="AU532" s="6" t="s">
        <v>102</v>
      </c>
      <c r="AY532" s="6" t="s">
        <v>156</v>
      </c>
      <c r="BE532" s="83">
        <f>IF($U$532="základní",$N$532,0)</f>
        <v>0</v>
      </c>
      <c r="BF532" s="83">
        <f>IF($U$532="snížená",$N$532,0)</f>
        <v>0</v>
      </c>
      <c r="BG532" s="83">
        <f>IF($U$532="zákl. přenesená",$N$532,0)</f>
        <v>0</v>
      </c>
      <c r="BH532" s="83">
        <f>IF($U$532="sníž. přenesená",$N$532,0)</f>
        <v>0</v>
      </c>
      <c r="BI532" s="83">
        <f>IF($U$532="nulová",$N$532,0)</f>
        <v>0</v>
      </c>
      <c r="BJ532" s="6" t="s">
        <v>21</v>
      </c>
      <c r="BK532" s="83">
        <f>ROUND($L$532*$K$532,2)</f>
        <v>0</v>
      </c>
      <c r="BL532" s="6" t="s">
        <v>224</v>
      </c>
    </row>
    <row r="533" spans="2:64" s="6" customFormat="1" ht="15.75" customHeight="1" x14ac:dyDescent="0.3">
      <c r="B533" s="121"/>
      <c r="E533" s="122"/>
      <c r="F533" s="215" t="s">
        <v>366</v>
      </c>
      <c r="G533" s="216"/>
      <c r="H533" s="216"/>
      <c r="I533" s="216"/>
      <c r="K533" s="122"/>
      <c r="R533" s="123"/>
      <c r="T533" s="124"/>
      <c r="AA533" s="125"/>
      <c r="AT533" s="122" t="s">
        <v>163</v>
      </c>
      <c r="AU533" s="122" t="s">
        <v>102</v>
      </c>
      <c r="AV533" s="122" t="s">
        <v>21</v>
      </c>
      <c r="AW533" s="122" t="s">
        <v>111</v>
      </c>
      <c r="AX533" s="122" t="s">
        <v>82</v>
      </c>
      <c r="AY533" s="122" t="s">
        <v>156</v>
      </c>
    </row>
    <row r="534" spans="2:64" s="6" customFormat="1" ht="15.75" customHeight="1" x14ac:dyDescent="0.3">
      <c r="B534" s="126"/>
      <c r="E534" s="127"/>
      <c r="F534" s="217" t="s">
        <v>367</v>
      </c>
      <c r="G534" s="218"/>
      <c r="H534" s="218"/>
      <c r="I534" s="218"/>
      <c r="K534" s="128">
        <v>12.117000000000001</v>
      </c>
      <c r="R534" s="129"/>
      <c r="T534" s="130"/>
      <c r="AA534" s="131"/>
      <c r="AT534" s="127" t="s">
        <v>163</v>
      </c>
      <c r="AU534" s="127" t="s">
        <v>102</v>
      </c>
      <c r="AV534" s="127" t="s">
        <v>102</v>
      </c>
      <c r="AW534" s="127" t="s">
        <v>111</v>
      </c>
      <c r="AX534" s="127" t="s">
        <v>21</v>
      </c>
      <c r="AY534" s="127" t="s">
        <v>156</v>
      </c>
    </row>
    <row r="535" spans="2:64" s="6" customFormat="1" ht="39" customHeight="1" x14ac:dyDescent="0.3">
      <c r="B535" s="22"/>
      <c r="C535" s="138" t="s">
        <v>617</v>
      </c>
      <c r="D535" s="138" t="s">
        <v>225</v>
      </c>
      <c r="E535" s="139" t="s">
        <v>489</v>
      </c>
      <c r="F535" s="223" t="s">
        <v>490</v>
      </c>
      <c r="G535" s="224"/>
      <c r="H535" s="224"/>
      <c r="I535" s="224"/>
      <c r="J535" s="140" t="s">
        <v>194</v>
      </c>
      <c r="K535" s="141">
        <v>13.329000000000001</v>
      </c>
      <c r="L535" s="225">
        <v>0</v>
      </c>
      <c r="M535" s="224"/>
      <c r="N535" s="226">
        <f>ROUND($L$535*$K$535,2)</f>
        <v>0</v>
      </c>
      <c r="O535" s="212"/>
      <c r="P535" s="212"/>
      <c r="Q535" s="212"/>
      <c r="R535" s="23"/>
      <c r="T535" s="118"/>
      <c r="U535" s="29" t="s">
        <v>47</v>
      </c>
      <c r="V535" s="119">
        <v>0</v>
      </c>
      <c r="W535" s="119">
        <f>$V$535*$K$535</f>
        <v>0</v>
      </c>
      <c r="X535" s="119">
        <v>1.3999999999999999E-4</v>
      </c>
      <c r="Y535" s="119">
        <f>$X$535*$K$535</f>
        <v>1.8660599999999999E-3</v>
      </c>
      <c r="Z535" s="119">
        <v>0</v>
      </c>
      <c r="AA535" s="120">
        <f>$Z$535*$K$535</f>
        <v>0</v>
      </c>
      <c r="AR535" s="6" t="s">
        <v>297</v>
      </c>
      <c r="AT535" s="6" t="s">
        <v>225</v>
      </c>
      <c r="AU535" s="6" t="s">
        <v>102</v>
      </c>
      <c r="AY535" s="6" t="s">
        <v>156</v>
      </c>
      <c r="BE535" s="83">
        <f>IF($U$535="základní",$N$535,0)</f>
        <v>0</v>
      </c>
      <c r="BF535" s="83">
        <f>IF($U$535="snížená",$N$535,0)</f>
        <v>0</v>
      </c>
      <c r="BG535" s="83">
        <f>IF($U$535="zákl. přenesená",$N$535,0)</f>
        <v>0</v>
      </c>
      <c r="BH535" s="83">
        <f>IF($U$535="sníž. přenesená",$N$535,0)</f>
        <v>0</v>
      </c>
      <c r="BI535" s="83">
        <f>IF($U$535="nulová",$N$535,0)</f>
        <v>0</v>
      </c>
      <c r="BJ535" s="6" t="s">
        <v>21</v>
      </c>
      <c r="BK535" s="83">
        <f>ROUND($L$535*$K$535,2)</f>
        <v>0</v>
      </c>
      <c r="BL535" s="6" t="s">
        <v>224</v>
      </c>
    </row>
    <row r="536" spans="2:64" s="6" customFormat="1" ht="27" customHeight="1" x14ac:dyDescent="0.3">
      <c r="B536" s="22"/>
      <c r="C536" s="114" t="s">
        <v>618</v>
      </c>
      <c r="D536" s="114" t="s">
        <v>157</v>
      </c>
      <c r="E536" s="115" t="s">
        <v>619</v>
      </c>
      <c r="F536" s="211" t="s">
        <v>620</v>
      </c>
      <c r="G536" s="212"/>
      <c r="H536" s="212"/>
      <c r="I536" s="212"/>
      <c r="J536" s="116" t="s">
        <v>178</v>
      </c>
      <c r="K536" s="117">
        <v>0.58199999999999996</v>
      </c>
      <c r="L536" s="213">
        <v>0</v>
      </c>
      <c r="M536" s="212"/>
      <c r="N536" s="214">
        <f>ROUND($L$536*$K$536,2)</f>
        <v>0</v>
      </c>
      <c r="O536" s="212"/>
      <c r="P536" s="212"/>
      <c r="Q536" s="212"/>
      <c r="R536" s="23"/>
      <c r="T536" s="118"/>
      <c r="U536" s="29" t="s">
        <v>47</v>
      </c>
      <c r="V536" s="119">
        <v>1.19</v>
      </c>
      <c r="W536" s="119">
        <f>$V$536*$K$536</f>
        <v>0.69257999999999997</v>
      </c>
      <c r="X536" s="119">
        <v>0</v>
      </c>
      <c r="Y536" s="119">
        <f>$X$536*$K$536</f>
        <v>0</v>
      </c>
      <c r="Z536" s="119">
        <v>0</v>
      </c>
      <c r="AA536" s="120">
        <f>$Z$536*$K$536</f>
        <v>0</v>
      </c>
      <c r="AR536" s="6" t="s">
        <v>224</v>
      </c>
      <c r="AT536" s="6" t="s">
        <v>157</v>
      </c>
      <c r="AU536" s="6" t="s">
        <v>102</v>
      </c>
      <c r="AY536" s="6" t="s">
        <v>156</v>
      </c>
      <c r="BE536" s="83">
        <f>IF($U$536="základní",$N$536,0)</f>
        <v>0</v>
      </c>
      <c r="BF536" s="83">
        <f>IF($U$536="snížená",$N$536,0)</f>
        <v>0</v>
      </c>
      <c r="BG536" s="83">
        <f>IF($U$536="zákl. přenesená",$N$536,0)</f>
        <v>0</v>
      </c>
      <c r="BH536" s="83">
        <f>IF($U$536="sníž. přenesená",$N$536,0)</f>
        <v>0</v>
      </c>
      <c r="BI536" s="83">
        <f>IF($U$536="nulová",$N$536,0)</f>
        <v>0</v>
      </c>
      <c r="BJ536" s="6" t="s">
        <v>21</v>
      </c>
      <c r="BK536" s="83">
        <f>ROUND($L$536*$K$536,2)</f>
        <v>0</v>
      </c>
      <c r="BL536" s="6" t="s">
        <v>224</v>
      </c>
    </row>
    <row r="537" spans="2:64" s="104" customFormat="1" ht="30.75" customHeight="1" x14ac:dyDescent="0.3">
      <c r="B537" s="105"/>
      <c r="D537" s="113" t="s">
        <v>130</v>
      </c>
      <c r="N537" s="205">
        <f>$BK$537</f>
        <v>0</v>
      </c>
      <c r="O537" s="206"/>
      <c r="P537" s="206"/>
      <c r="Q537" s="206"/>
      <c r="R537" s="108"/>
      <c r="T537" s="109"/>
      <c r="W537" s="110">
        <f>SUM($W$538:$W$570)</f>
        <v>39.567708999999994</v>
      </c>
      <c r="Y537" s="110">
        <f>SUM($Y$538:$Y$570)</f>
        <v>0.17656640000000001</v>
      </c>
      <c r="AA537" s="111">
        <f>SUM($AA$538:$AA$570)</f>
        <v>0.20039649999999998</v>
      </c>
      <c r="AR537" s="107" t="s">
        <v>102</v>
      </c>
      <c r="AT537" s="107" t="s">
        <v>81</v>
      </c>
      <c r="AU537" s="107" t="s">
        <v>21</v>
      </c>
      <c r="AY537" s="107" t="s">
        <v>156</v>
      </c>
      <c r="BK537" s="112">
        <f>SUM($BK$538:$BK$570)</f>
        <v>0</v>
      </c>
    </row>
    <row r="538" spans="2:64" s="6" customFormat="1" ht="15.75" customHeight="1" x14ac:dyDescent="0.3">
      <c r="B538" s="22"/>
      <c r="C538" s="114" t="s">
        <v>621</v>
      </c>
      <c r="D538" s="114" t="s">
        <v>157</v>
      </c>
      <c r="E538" s="115" t="s">
        <v>622</v>
      </c>
      <c r="F538" s="211" t="s">
        <v>623</v>
      </c>
      <c r="G538" s="212"/>
      <c r="H538" s="212"/>
      <c r="I538" s="212"/>
      <c r="J538" s="116" t="s">
        <v>215</v>
      </c>
      <c r="K538" s="117">
        <v>15.9</v>
      </c>
      <c r="L538" s="213">
        <v>0</v>
      </c>
      <c r="M538" s="212"/>
      <c r="N538" s="214">
        <f>ROUND($L$538*$K$538,2)</f>
        <v>0</v>
      </c>
      <c r="O538" s="212"/>
      <c r="P538" s="212"/>
      <c r="Q538" s="212"/>
      <c r="R538" s="23"/>
      <c r="T538" s="118"/>
      <c r="U538" s="29" t="s">
        <v>47</v>
      </c>
      <c r="V538" s="119">
        <v>0.104</v>
      </c>
      <c r="W538" s="119">
        <f>$V$538*$K$538</f>
        <v>1.6536</v>
      </c>
      <c r="X538" s="119">
        <v>0</v>
      </c>
      <c r="Y538" s="119">
        <f>$X$538*$K$538</f>
        <v>0</v>
      </c>
      <c r="Z538" s="119">
        <v>1.6999999999999999E-3</v>
      </c>
      <c r="AA538" s="120">
        <f>$Z$538*$K$538</f>
        <v>2.7029999999999998E-2</v>
      </c>
      <c r="AR538" s="6" t="s">
        <v>224</v>
      </c>
      <c r="AT538" s="6" t="s">
        <v>157</v>
      </c>
      <c r="AU538" s="6" t="s">
        <v>102</v>
      </c>
      <c r="AY538" s="6" t="s">
        <v>156</v>
      </c>
      <c r="BE538" s="83">
        <f>IF($U$538="základní",$N$538,0)</f>
        <v>0</v>
      </c>
      <c r="BF538" s="83">
        <f>IF($U$538="snížená",$N$538,0)</f>
        <v>0</v>
      </c>
      <c r="BG538" s="83">
        <f>IF($U$538="zákl. přenesená",$N$538,0)</f>
        <v>0</v>
      </c>
      <c r="BH538" s="83">
        <f>IF($U$538="sníž. přenesená",$N$538,0)</f>
        <v>0</v>
      </c>
      <c r="BI538" s="83">
        <f>IF($U$538="nulová",$N$538,0)</f>
        <v>0</v>
      </c>
      <c r="BJ538" s="6" t="s">
        <v>21</v>
      </c>
      <c r="BK538" s="83">
        <f>ROUND($L$538*$K$538,2)</f>
        <v>0</v>
      </c>
      <c r="BL538" s="6" t="s">
        <v>224</v>
      </c>
    </row>
    <row r="539" spans="2:64" s="6" customFormat="1" ht="15.75" customHeight="1" x14ac:dyDescent="0.3">
      <c r="B539" s="121"/>
      <c r="E539" s="122"/>
      <c r="F539" s="215" t="s">
        <v>624</v>
      </c>
      <c r="G539" s="216"/>
      <c r="H539" s="216"/>
      <c r="I539" s="216"/>
      <c r="K539" s="122"/>
      <c r="R539" s="123"/>
      <c r="T539" s="124"/>
      <c r="AA539" s="125"/>
      <c r="AT539" s="122" t="s">
        <v>163</v>
      </c>
      <c r="AU539" s="122" t="s">
        <v>102</v>
      </c>
      <c r="AV539" s="122" t="s">
        <v>21</v>
      </c>
      <c r="AW539" s="122" t="s">
        <v>111</v>
      </c>
      <c r="AX539" s="122" t="s">
        <v>82</v>
      </c>
      <c r="AY539" s="122" t="s">
        <v>156</v>
      </c>
    </row>
    <row r="540" spans="2:64" s="6" customFormat="1" ht="15.75" customHeight="1" x14ac:dyDescent="0.3">
      <c r="B540" s="126"/>
      <c r="E540" s="127"/>
      <c r="F540" s="217" t="s">
        <v>625</v>
      </c>
      <c r="G540" s="218"/>
      <c r="H540" s="218"/>
      <c r="I540" s="218"/>
      <c r="K540" s="128">
        <v>15.9</v>
      </c>
      <c r="R540" s="129"/>
      <c r="T540" s="130"/>
      <c r="AA540" s="131"/>
      <c r="AT540" s="127" t="s">
        <v>163</v>
      </c>
      <c r="AU540" s="127" t="s">
        <v>102</v>
      </c>
      <c r="AV540" s="127" t="s">
        <v>102</v>
      </c>
      <c r="AW540" s="127" t="s">
        <v>111</v>
      </c>
      <c r="AX540" s="127" t="s">
        <v>21</v>
      </c>
      <c r="AY540" s="127" t="s">
        <v>156</v>
      </c>
    </row>
    <row r="541" spans="2:64" s="6" customFormat="1" ht="15.75" customHeight="1" x14ac:dyDescent="0.3">
      <c r="B541" s="22"/>
      <c r="C541" s="114" t="s">
        <v>626</v>
      </c>
      <c r="D541" s="114" t="s">
        <v>157</v>
      </c>
      <c r="E541" s="115" t="s">
        <v>627</v>
      </c>
      <c r="F541" s="211" t="s">
        <v>628</v>
      </c>
      <c r="G541" s="212"/>
      <c r="H541" s="212"/>
      <c r="I541" s="212"/>
      <c r="J541" s="116" t="s">
        <v>215</v>
      </c>
      <c r="K541" s="117">
        <v>13.35</v>
      </c>
      <c r="L541" s="213">
        <v>0</v>
      </c>
      <c r="M541" s="212"/>
      <c r="N541" s="214">
        <f>ROUND($L$541*$K$541,2)</f>
        <v>0</v>
      </c>
      <c r="O541" s="212"/>
      <c r="P541" s="212"/>
      <c r="Q541" s="212"/>
      <c r="R541" s="23"/>
      <c r="T541" s="118"/>
      <c r="U541" s="29" t="s">
        <v>47</v>
      </c>
      <c r="V541" s="119">
        <v>0.19500000000000001</v>
      </c>
      <c r="W541" s="119">
        <f>$V$541*$K$541</f>
        <v>2.6032500000000001</v>
      </c>
      <c r="X541" s="119">
        <v>0</v>
      </c>
      <c r="Y541" s="119">
        <f>$X$541*$K$541</f>
        <v>0</v>
      </c>
      <c r="Z541" s="119">
        <v>1.67E-3</v>
      </c>
      <c r="AA541" s="120">
        <f>$Z$541*$K$541</f>
        <v>2.2294499999999998E-2</v>
      </c>
      <c r="AR541" s="6" t="s">
        <v>224</v>
      </c>
      <c r="AT541" s="6" t="s">
        <v>157</v>
      </c>
      <c r="AU541" s="6" t="s">
        <v>102</v>
      </c>
      <c r="AY541" s="6" t="s">
        <v>156</v>
      </c>
      <c r="BE541" s="83">
        <f>IF($U$541="základní",$N$541,0)</f>
        <v>0</v>
      </c>
      <c r="BF541" s="83">
        <f>IF($U$541="snížená",$N$541,0)</f>
        <v>0</v>
      </c>
      <c r="BG541" s="83">
        <f>IF($U$541="zákl. přenesená",$N$541,0)</f>
        <v>0</v>
      </c>
      <c r="BH541" s="83">
        <f>IF($U$541="sníž. přenesená",$N$541,0)</f>
        <v>0</v>
      </c>
      <c r="BI541" s="83">
        <f>IF($U$541="nulová",$N$541,0)</f>
        <v>0</v>
      </c>
      <c r="BJ541" s="6" t="s">
        <v>21</v>
      </c>
      <c r="BK541" s="83">
        <f>ROUND($L$541*$K$541,2)</f>
        <v>0</v>
      </c>
      <c r="BL541" s="6" t="s">
        <v>224</v>
      </c>
    </row>
    <row r="542" spans="2:64" s="6" customFormat="1" ht="15.75" customHeight="1" x14ac:dyDescent="0.3">
      <c r="B542" s="121"/>
      <c r="E542" s="122"/>
      <c r="F542" s="215" t="s">
        <v>222</v>
      </c>
      <c r="G542" s="216"/>
      <c r="H542" s="216"/>
      <c r="I542" s="216"/>
      <c r="K542" s="122"/>
      <c r="R542" s="123"/>
      <c r="T542" s="124"/>
      <c r="AA542" s="125"/>
      <c r="AT542" s="122" t="s">
        <v>163</v>
      </c>
      <c r="AU542" s="122" t="s">
        <v>102</v>
      </c>
      <c r="AV542" s="122" t="s">
        <v>21</v>
      </c>
      <c r="AW542" s="122" t="s">
        <v>111</v>
      </c>
      <c r="AX542" s="122" t="s">
        <v>82</v>
      </c>
      <c r="AY542" s="122" t="s">
        <v>156</v>
      </c>
    </row>
    <row r="543" spans="2:64" s="6" customFormat="1" ht="15.75" customHeight="1" x14ac:dyDescent="0.3">
      <c r="B543" s="126"/>
      <c r="E543" s="127"/>
      <c r="F543" s="217" t="s">
        <v>629</v>
      </c>
      <c r="G543" s="218"/>
      <c r="H543" s="218"/>
      <c r="I543" s="218"/>
      <c r="K543" s="128">
        <v>13.35</v>
      </c>
      <c r="R543" s="129"/>
      <c r="T543" s="130"/>
      <c r="AA543" s="131"/>
      <c r="AT543" s="127" t="s">
        <v>163</v>
      </c>
      <c r="AU543" s="127" t="s">
        <v>102</v>
      </c>
      <c r="AV543" s="127" t="s">
        <v>102</v>
      </c>
      <c r="AW543" s="127" t="s">
        <v>111</v>
      </c>
      <c r="AX543" s="127" t="s">
        <v>21</v>
      </c>
      <c r="AY543" s="127" t="s">
        <v>156</v>
      </c>
    </row>
    <row r="544" spans="2:64" s="6" customFormat="1" ht="15.75" customHeight="1" x14ac:dyDescent="0.3">
      <c r="B544" s="22"/>
      <c r="C544" s="114" t="s">
        <v>630</v>
      </c>
      <c r="D544" s="114" t="s">
        <v>157</v>
      </c>
      <c r="E544" s="115" t="s">
        <v>631</v>
      </c>
      <c r="F544" s="211" t="s">
        <v>632</v>
      </c>
      <c r="G544" s="212"/>
      <c r="H544" s="212"/>
      <c r="I544" s="212"/>
      <c r="J544" s="116" t="s">
        <v>215</v>
      </c>
      <c r="K544" s="117">
        <v>35.979999999999997</v>
      </c>
      <c r="L544" s="213">
        <v>0</v>
      </c>
      <c r="M544" s="212"/>
      <c r="N544" s="214">
        <f>ROUND($L$544*$K$544,2)</f>
        <v>0</v>
      </c>
      <c r="O544" s="212"/>
      <c r="P544" s="212"/>
      <c r="Q544" s="212"/>
      <c r="R544" s="23"/>
      <c r="T544" s="118"/>
      <c r="U544" s="29" t="s">
        <v>47</v>
      </c>
      <c r="V544" s="119">
        <v>0.189</v>
      </c>
      <c r="W544" s="119">
        <f>$V$544*$K$544</f>
        <v>6.8002199999999995</v>
      </c>
      <c r="X544" s="119">
        <v>0</v>
      </c>
      <c r="Y544" s="119">
        <f>$X$544*$K$544</f>
        <v>0</v>
      </c>
      <c r="Z544" s="119">
        <v>2.5999999999999999E-3</v>
      </c>
      <c r="AA544" s="120">
        <f>$Z$544*$K$544</f>
        <v>9.3547999999999992E-2</v>
      </c>
      <c r="AR544" s="6" t="s">
        <v>224</v>
      </c>
      <c r="AT544" s="6" t="s">
        <v>157</v>
      </c>
      <c r="AU544" s="6" t="s">
        <v>102</v>
      </c>
      <c r="AY544" s="6" t="s">
        <v>156</v>
      </c>
      <c r="BE544" s="83">
        <f>IF($U$544="základní",$N$544,0)</f>
        <v>0</v>
      </c>
      <c r="BF544" s="83">
        <f>IF($U$544="snížená",$N$544,0)</f>
        <v>0</v>
      </c>
      <c r="BG544" s="83">
        <f>IF($U$544="zákl. přenesená",$N$544,0)</f>
        <v>0</v>
      </c>
      <c r="BH544" s="83">
        <f>IF($U$544="sníž. přenesená",$N$544,0)</f>
        <v>0</v>
      </c>
      <c r="BI544" s="83">
        <f>IF($U$544="nulová",$N$544,0)</f>
        <v>0</v>
      </c>
      <c r="BJ544" s="6" t="s">
        <v>21</v>
      </c>
      <c r="BK544" s="83">
        <f>ROUND($L$544*$K$544,2)</f>
        <v>0</v>
      </c>
      <c r="BL544" s="6" t="s">
        <v>224</v>
      </c>
    </row>
    <row r="545" spans="2:64" s="6" customFormat="1" ht="15.75" customHeight="1" x14ac:dyDescent="0.3">
      <c r="B545" s="121"/>
      <c r="E545" s="122"/>
      <c r="F545" s="215" t="s">
        <v>624</v>
      </c>
      <c r="G545" s="216"/>
      <c r="H545" s="216"/>
      <c r="I545" s="216"/>
      <c r="K545" s="122"/>
      <c r="R545" s="123"/>
      <c r="T545" s="124"/>
      <c r="AA545" s="125"/>
      <c r="AT545" s="122" t="s">
        <v>163</v>
      </c>
      <c r="AU545" s="122" t="s">
        <v>102</v>
      </c>
      <c r="AV545" s="122" t="s">
        <v>21</v>
      </c>
      <c r="AW545" s="122" t="s">
        <v>111</v>
      </c>
      <c r="AX545" s="122" t="s">
        <v>82</v>
      </c>
      <c r="AY545" s="122" t="s">
        <v>156</v>
      </c>
    </row>
    <row r="546" spans="2:64" s="6" customFormat="1" ht="15.75" customHeight="1" x14ac:dyDescent="0.3">
      <c r="B546" s="126"/>
      <c r="E546" s="127"/>
      <c r="F546" s="217" t="s">
        <v>633</v>
      </c>
      <c r="G546" s="218"/>
      <c r="H546" s="218"/>
      <c r="I546" s="218"/>
      <c r="K546" s="128">
        <v>35.979999999999997</v>
      </c>
      <c r="R546" s="129"/>
      <c r="T546" s="130"/>
      <c r="AA546" s="131"/>
      <c r="AT546" s="127" t="s">
        <v>163</v>
      </c>
      <c r="AU546" s="127" t="s">
        <v>102</v>
      </c>
      <c r="AV546" s="127" t="s">
        <v>102</v>
      </c>
      <c r="AW546" s="127" t="s">
        <v>111</v>
      </c>
      <c r="AX546" s="127" t="s">
        <v>21</v>
      </c>
      <c r="AY546" s="127" t="s">
        <v>156</v>
      </c>
    </row>
    <row r="547" spans="2:64" s="6" customFormat="1" ht="15.75" customHeight="1" x14ac:dyDescent="0.3">
      <c r="B547" s="22"/>
      <c r="C547" s="114" t="s">
        <v>634</v>
      </c>
      <c r="D547" s="114" t="s">
        <v>157</v>
      </c>
      <c r="E547" s="115" t="s">
        <v>635</v>
      </c>
      <c r="F547" s="211" t="s">
        <v>636</v>
      </c>
      <c r="G547" s="212"/>
      <c r="H547" s="212"/>
      <c r="I547" s="212"/>
      <c r="J547" s="116" t="s">
        <v>215</v>
      </c>
      <c r="K547" s="117">
        <v>14.6</v>
      </c>
      <c r="L547" s="213">
        <v>0</v>
      </c>
      <c r="M547" s="212"/>
      <c r="N547" s="214">
        <f>ROUND($L$547*$K$547,2)</f>
        <v>0</v>
      </c>
      <c r="O547" s="212"/>
      <c r="P547" s="212"/>
      <c r="Q547" s="212"/>
      <c r="R547" s="23"/>
      <c r="T547" s="118"/>
      <c r="U547" s="29" t="s">
        <v>47</v>
      </c>
      <c r="V547" s="119">
        <v>0.14699999999999999</v>
      </c>
      <c r="W547" s="119">
        <f>$V$547*$K$547</f>
        <v>2.1461999999999999</v>
      </c>
      <c r="X547" s="119">
        <v>0</v>
      </c>
      <c r="Y547" s="119">
        <f>$X$547*$K$547</f>
        <v>0</v>
      </c>
      <c r="Z547" s="119">
        <v>3.9399999999999999E-3</v>
      </c>
      <c r="AA547" s="120">
        <f>$Z$547*$K$547</f>
        <v>5.7523999999999999E-2</v>
      </c>
      <c r="AR547" s="6" t="s">
        <v>224</v>
      </c>
      <c r="AT547" s="6" t="s">
        <v>157</v>
      </c>
      <c r="AU547" s="6" t="s">
        <v>102</v>
      </c>
      <c r="AY547" s="6" t="s">
        <v>156</v>
      </c>
      <c r="BE547" s="83">
        <f>IF($U$547="základní",$N$547,0)</f>
        <v>0</v>
      </c>
      <c r="BF547" s="83">
        <f>IF($U$547="snížená",$N$547,0)</f>
        <v>0</v>
      </c>
      <c r="BG547" s="83">
        <f>IF($U$547="zákl. přenesená",$N$547,0)</f>
        <v>0</v>
      </c>
      <c r="BH547" s="83">
        <f>IF($U$547="sníž. přenesená",$N$547,0)</f>
        <v>0</v>
      </c>
      <c r="BI547" s="83">
        <f>IF($U$547="nulová",$N$547,0)</f>
        <v>0</v>
      </c>
      <c r="BJ547" s="6" t="s">
        <v>21</v>
      </c>
      <c r="BK547" s="83">
        <f>ROUND($L$547*$K$547,2)</f>
        <v>0</v>
      </c>
      <c r="BL547" s="6" t="s">
        <v>224</v>
      </c>
    </row>
    <row r="548" spans="2:64" s="6" customFormat="1" ht="15.75" customHeight="1" x14ac:dyDescent="0.3">
      <c r="B548" s="121"/>
      <c r="E548" s="122"/>
      <c r="F548" s="215" t="s">
        <v>624</v>
      </c>
      <c r="G548" s="216"/>
      <c r="H548" s="216"/>
      <c r="I548" s="216"/>
      <c r="K548" s="122"/>
      <c r="R548" s="123"/>
      <c r="T548" s="124"/>
      <c r="AA548" s="125"/>
      <c r="AT548" s="122" t="s">
        <v>163</v>
      </c>
      <c r="AU548" s="122" t="s">
        <v>102</v>
      </c>
      <c r="AV548" s="122" t="s">
        <v>21</v>
      </c>
      <c r="AW548" s="122" t="s">
        <v>111</v>
      </c>
      <c r="AX548" s="122" t="s">
        <v>82</v>
      </c>
      <c r="AY548" s="122" t="s">
        <v>156</v>
      </c>
    </row>
    <row r="549" spans="2:64" s="6" customFormat="1" ht="15.75" customHeight="1" x14ac:dyDescent="0.3">
      <c r="B549" s="126"/>
      <c r="E549" s="127"/>
      <c r="F549" s="217" t="s">
        <v>637</v>
      </c>
      <c r="G549" s="218"/>
      <c r="H549" s="218"/>
      <c r="I549" s="218"/>
      <c r="K549" s="128">
        <v>14.6</v>
      </c>
      <c r="R549" s="129"/>
      <c r="T549" s="130"/>
      <c r="AA549" s="131"/>
      <c r="AT549" s="127" t="s">
        <v>163</v>
      </c>
      <c r="AU549" s="127" t="s">
        <v>102</v>
      </c>
      <c r="AV549" s="127" t="s">
        <v>102</v>
      </c>
      <c r="AW549" s="127" t="s">
        <v>111</v>
      </c>
      <c r="AX549" s="127" t="s">
        <v>21</v>
      </c>
      <c r="AY549" s="127" t="s">
        <v>156</v>
      </c>
    </row>
    <row r="550" spans="2:64" s="6" customFormat="1" ht="27" customHeight="1" x14ac:dyDescent="0.3">
      <c r="B550" s="22"/>
      <c r="C550" s="114" t="s">
        <v>638</v>
      </c>
      <c r="D550" s="114" t="s">
        <v>157</v>
      </c>
      <c r="E550" s="115" t="s">
        <v>639</v>
      </c>
      <c r="F550" s="211" t="s">
        <v>640</v>
      </c>
      <c r="G550" s="212"/>
      <c r="H550" s="212"/>
      <c r="I550" s="212"/>
      <c r="J550" s="116" t="s">
        <v>215</v>
      </c>
      <c r="K550" s="117">
        <v>15.9</v>
      </c>
      <c r="L550" s="213">
        <v>0</v>
      </c>
      <c r="M550" s="212"/>
      <c r="N550" s="214">
        <f>ROUND($L$550*$K$550,2)</f>
        <v>0</v>
      </c>
      <c r="O550" s="212"/>
      <c r="P550" s="212"/>
      <c r="Q550" s="212"/>
      <c r="R550" s="23"/>
      <c r="T550" s="118"/>
      <c r="U550" s="29" t="s">
        <v>47</v>
      </c>
      <c r="V550" s="119">
        <v>0.33200000000000002</v>
      </c>
      <c r="W550" s="119">
        <f>$V$550*$K$550</f>
        <v>5.2788000000000004</v>
      </c>
      <c r="X550" s="119">
        <v>2.3500000000000001E-3</v>
      </c>
      <c r="Y550" s="119">
        <f>$X$550*$K$550</f>
        <v>3.7365000000000002E-2</v>
      </c>
      <c r="Z550" s="119">
        <v>0</v>
      </c>
      <c r="AA550" s="120">
        <f>$Z$550*$K$550</f>
        <v>0</v>
      </c>
      <c r="AR550" s="6" t="s">
        <v>224</v>
      </c>
      <c r="AT550" s="6" t="s">
        <v>157</v>
      </c>
      <c r="AU550" s="6" t="s">
        <v>102</v>
      </c>
      <c r="AY550" s="6" t="s">
        <v>156</v>
      </c>
      <c r="BE550" s="83">
        <f>IF($U$550="základní",$N$550,0)</f>
        <v>0</v>
      </c>
      <c r="BF550" s="83">
        <f>IF($U$550="snížená",$N$550,0)</f>
        <v>0</v>
      </c>
      <c r="BG550" s="83">
        <f>IF($U$550="zákl. přenesená",$N$550,0)</f>
        <v>0</v>
      </c>
      <c r="BH550" s="83">
        <f>IF($U$550="sníž. přenesená",$N$550,0)</f>
        <v>0</v>
      </c>
      <c r="BI550" s="83">
        <f>IF($U$550="nulová",$N$550,0)</f>
        <v>0</v>
      </c>
      <c r="BJ550" s="6" t="s">
        <v>21</v>
      </c>
      <c r="BK550" s="83">
        <f>ROUND($L$550*$K$550,2)</f>
        <v>0</v>
      </c>
      <c r="BL550" s="6" t="s">
        <v>224</v>
      </c>
    </row>
    <row r="551" spans="2:64" s="6" customFormat="1" ht="15.75" customHeight="1" x14ac:dyDescent="0.3">
      <c r="B551" s="121"/>
      <c r="E551" s="122"/>
      <c r="F551" s="215" t="s">
        <v>624</v>
      </c>
      <c r="G551" s="216"/>
      <c r="H551" s="216"/>
      <c r="I551" s="216"/>
      <c r="K551" s="122"/>
      <c r="R551" s="123"/>
      <c r="T551" s="124"/>
      <c r="AA551" s="125"/>
      <c r="AT551" s="122" t="s">
        <v>163</v>
      </c>
      <c r="AU551" s="122" t="s">
        <v>102</v>
      </c>
      <c r="AV551" s="122" t="s">
        <v>21</v>
      </c>
      <c r="AW551" s="122" t="s">
        <v>111</v>
      </c>
      <c r="AX551" s="122" t="s">
        <v>82</v>
      </c>
      <c r="AY551" s="122" t="s">
        <v>156</v>
      </c>
    </row>
    <row r="552" spans="2:64" s="6" customFormat="1" ht="15.75" customHeight="1" x14ac:dyDescent="0.3">
      <c r="B552" s="126"/>
      <c r="E552" s="127"/>
      <c r="F552" s="217" t="s">
        <v>625</v>
      </c>
      <c r="G552" s="218"/>
      <c r="H552" s="218"/>
      <c r="I552" s="218"/>
      <c r="K552" s="128">
        <v>15.9</v>
      </c>
      <c r="R552" s="129"/>
      <c r="T552" s="130"/>
      <c r="AA552" s="131"/>
      <c r="AT552" s="127" t="s">
        <v>163</v>
      </c>
      <c r="AU552" s="127" t="s">
        <v>102</v>
      </c>
      <c r="AV552" s="127" t="s">
        <v>102</v>
      </c>
      <c r="AW552" s="127" t="s">
        <v>111</v>
      </c>
      <c r="AX552" s="127" t="s">
        <v>21</v>
      </c>
      <c r="AY552" s="127" t="s">
        <v>156</v>
      </c>
    </row>
    <row r="553" spans="2:64" s="6" customFormat="1" ht="27" customHeight="1" x14ac:dyDescent="0.3">
      <c r="B553" s="22"/>
      <c r="C553" s="114" t="s">
        <v>641</v>
      </c>
      <c r="D553" s="114" t="s">
        <v>157</v>
      </c>
      <c r="E553" s="115" t="s">
        <v>642</v>
      </c>
      <c r="F553" s="211" t="s">
        <v>643</v>
      </c>
      <c r="G553" s="212"/>
      <c r="H553" s="212"/>
      <c r="I553" s="212"/>
      <c r="J553" s="116" t="s">
        <v>215</v>
      </c>
      <c r="K553" s="117">
        <v>3.2</v>
      </c>
      <c r="L553" s="213">
        <v>0</v>
      </c>
      <c r="M553" s="212"/>
      <c r="N553" s="214">
        <f>ROUND($L$553*$K$553,2)</f>
        <v>0</v>
      </c>
      <c r="O553" s="212"/>
      <c r="P553" s="212"/>
      <c r="Q553" s="212"/>
      <c r="R553" s="23"/>
      <c r="T553" s="118"/>
      <c r="U553" s="29" t="s">
        <v>47</v>
      </c>
      <c r="V553" s="119">
        <v>0.34699999999999998</v>
      </c>
      <c r="W553" s="119">
        <f>$V$553*$K$553</f>
        <v>1.1104000000000001</v>
      </c>
      <c r="X553" s="119">
        <v>1.97E-3</v>
      </c>
      <c r="Y553" s="119">
        <f>$X$553*$K$553</f>
        <v>6.3040000000000006E-3</v>
      </c>
      <c r="Z553" s="119">
        <v>0</v>
      </c>
      <c r="AA553" s="120">
        <f>$Z$553*$K$553</f>
        <v>0</v>
      </c>
      <c r="AR553" s="6" t="s">
        <v>224</v>
      </c>
      <c r="AT553" s="6" t="s">
        <v>157</v>
      </c>
      <c r="AU553" s="6" t="s">
        <v>102</v>
      </c>
      <c r="AY553" s="6" t="s">
        <v>156</v>
      </c>
      <c r="BE553" s="83">
        <f>IF($U$553="základní",$N$553,0)</f>
        <v>0</v>
      </c>
      <c r="BF553" s="83">
        <f>IF($U$553="snížená",$N$553,0)</f>
        <v>0</v>
      </c>
      <c r="BG553" s="83">
        <f>IF($U$553="zákl. přenesená",$N$553,0)</f>
        <v>0</v>
      </c>
      <c r="BH553" s="83">
        <f>IF($U$553="sníž. přenesená",$N$553,0)</f>
        <v>0</v>
      </c>
      <c r="BI553" s="83">
        <f>IF($U$553="nulová",$N$553,0)</f>
        <v>0</v>
      </c>
      <c r="BJ553" s="6" t="s">
        <v>21</v>
      </c>
      <c r="BK553" s="83">
        <f>ROUND($L$553*$K$553,2)</f>
        <v>0</v>
      </c>
      <c r="BL553" s="6" t="s">
        <v>224</v>
      </c>
    </row>
    <row r="554" spans="2:64" s="6" customFormat="1" ht="15.75" customHeight="1" x14ac:dyDescent="0.3">
      <c r="B554" s="121"/>
      <c r="E554" s="122"/>
      <c r="F554" s="215" t="s">
        <v>222</v>
      </c>
      <c r="G554" s="216"/>
      <c r="H554" s="216"/>
      <c r="I554" s="216"/>
      <c r="K554" s="122"/>
      <c r="R554" s="123"/>
      <c r="T554" s="124"/>
      <c r="AA554" s="125"/>
      <c r="AT554" s="122" t="s">
        <v>163</v>
      </c>
      <c r="AU554" s="122" t="s">
        <v>102</v>
      </c>
      <c r="AV554" s="122" t="s">
        <v>21</v>
      </c>
      <c r="AW554" s="122" t="s">
        <v>111</v>
      </c>
      <c r="AX554" s="122" t="s">
        <v>82</v>
      </c>
      <c r="AY554" s="122" t="s">
        <v>156</v>
      </c>
    </row>
    <row r="555" spans="2:64" s="6" customFormat="1" ht="15.75" customHeight="1" x14ac:dyDescent="0.3">
      <c r="B555" s="126"/>
      <c r="E555" s="127"/>
      <c r="F555" s="217" t="s">
        <v>644</v>
      </c>
      <c r="G555" s="218"/>
      <c r="H555" s="218"/>
      <c r="I555" s="218"/>
      <c r="K555" s="128">
        <v>3.2</v>
      </c>
      <c r="R555" s="129"/>
      <c r="T555" s="130"/>
      <c r="AA555" s="131"/>
      <c r="AT555" s="127" t="s">
        <v>163</v>
      </c>
      <c r="AU555" s="127" t="s">
        <v>102</v>
      </c>
      <c r="AV555" s="127" t="s">
        <v>102</v>
      </c>
      <c r="AW555" s="127" t="s">
        <v>111</v>
      </c>
      <c r="AX555" s="127" t="s">
        <v>21</v>
      </c>
      <c r="AY555" s="127" t="s">
        <v>156</v>
      </c>
    </row>
    <row r="556" spans="2:64" s="6" customFormat="1" ht="27" customHeight="1" x14ac:dyDescent="0.3">
      <c r="B556" s="22"/>
      <c r="C556" s="114" t="s">
        <v>645</v>
      </c>
      <c r="D556" s="114" t="s">
        <v>157</v>
      </c>
      <c r="E556" s="115" t="s">
        <v>646</v>
      </c>
      <c r="F556" s="211" t="s">
        <v>647</v>
      </c>
      <c r="G556" s="212"/>
      <c r="H556" s="212"/>
      <c r="I556" s="212"/>
      <c r="J556" s="116" t="s">
        <v>215</v>
      </c>
      <c r="K556" s="117">
        <v>10.15</v>
      </c>
      <c r="L556" s="213">
        <v>0</v>
      </c>
      <c r="M556" s="212"/>
      <c r="N556" s="214">
        <f>ROUND($L$556*$K$556,2)</f>
        <v>0</v>
      </c>
      <c r="O556" s="212"/>
      <c r="P556" s="212"/>
      <c r="Q556" s="212"/>
      <c r="R556" s="23"/>
      <c r="T556" s="118"/>
      <c r="U556" s="29" t="s">
        <v>47</v>
      </c>
      <c r="V556" s="119">
        <v>0.41299999999999998</v>
      </c>
      <c r="W556" s="119">
        <f>$V$556*$K$556</f>
        <v>4.1919500000000003</v>
      </c>
      <c r="X556" s="119">
        <v>2.96E-3</v>
      </c>
      <c r="Y556" s="119">
        <f>$X$556*$K$556</f>
        <v>3.0044000000000001E-2</v>
      </c>
      <c r="Z556" s="119">
        <v>0</v>
      </c>
      <c r="AA556" s="120">
        <f>$Z$556*$K$556</f>
        <v>0</v>
      </c>
      <c r="AR556" s="6" t="s">
        <v>224</v>
      </c>
      <c r="AT556" s="6" t="s">
        <v>157</v>
      </c>
      <c r="AU556" s="6" t="s">
        <v>102</v>
      </c>
      <c r="AY556" s="6" t="s">
        <v>156</v>
      </c>
      <c r="BE556" s="83">
        <f>IF($U$556="základní",$N$556,0)</f>
        <v>0</v>
      </c>
      <c r="BF556" s="83">
        <f>IF($U$556="snížená",$N$556,0)</f>
        <v>0</v>
      </c>
      <c r="BG556" s="83">
        <f>IF($U$556="zákl. přenesená",$N$556,0)</f>
        <v>0</v>
      </c>
      <c r="BH556" s="83">
        <f>IF($U$556="sníž. přenesená",$N$556,0)</f>
        <v>0</v>
      </c>
      <c r="BI556" s="83">
        <f>IF($U$556="nulová",$N$556,0)</f>
        <v>0</v>
      </c>
      <c r="BJ556" s="6" t="s">
        <v>21</v>
      </c>
      <c r="BK556" s="83">
        <f>ROUND($L$556*$K$556,2)</f>
        <v>0</v>
      </c>
      <c r="BL556" s="6" t="s">
        <v>224</v>
      </c>
    </row>
    <row r="557" spans="2:64" s="6" customFormat="1" ht="15.75" customHeight="1" x14ac:dyDescent="0.3">
      <c r="B557" s="121"/>
      <c r="E557" s="122"/>
      <c r="F557" s="215" t="s">
        <v>222</v>
      </c>
      <c r="G557" s="216"/>
      <c r="H557" s="216"/>
      <c r="I557" s="216"/>
      <c r="K557" s="122"/>
      <c r="R557" s="123"/>
      <c r="T557" s="124"/>
      <c r="AA557" s="125"/>
      <c r="AT557" s="122" t="s">
        <v>163</v>
      </c>
      <c r="AU557" s="122" t="s">
        <v>102</v>
      </c>
      <c r="AV557" s="122" t="s">
        <v>21</v>
      </c>
      <c r="AW557" s="122" t="s">
        <v>111</v>
      </c>
      <c r="AX557" s="122" t="s">
        <v>82</v>
      </c>
      <c r="AY557" s="122" t="s">
        <v>156</v>
      </c>
    </row>
    <row r="558" spans="2:64" s="6" customFormat="1" ht="15.75" customHeight="1" x14ac:dyDescent="0.3">
      <c r="B558" s="126"/>
      <c r="E558" s="127"/>
      <c r="F558" s="217" t="s">
        <v>648</v>
      </c>
      <c r="G558" s="218"/>
      <c r="H558" s="218"/>
      <c r="I558" s="218"/>
      <c r="K558" s="128">
        <v>10.15</v>
      </c>
      <c r="R558" s="129"/>
      <c r="T558" s="130"/>
      <c r="AA558" s="131"/>
      <c r="AT558" s="127" t="s">
        <v>163</v>
      </c>
      <c r="AU558" s="127" t="s">
        <v>102</v>
      </c>
      <c r="AV558" s="127" t="s">
        <v>102</v>
      </c>
      <c r="AW558" s="127" t="s">
        <v>111</v>
      </c>
      <c r="AX558" s="127" t="s">
        <v>21</v>
      </c>
      <c r="AY558" s="127" t="s">
        <v>156</v>
      </c>
    </row>
    <row r="559" spans="2:64" s="6" customFormat="1" ht="15.75" customHeight="1" x14ac:dyDescent="0.3">
      <c r="B559" s="22"/>
      <c r="C559" s="138" t="s">
        <v>649</v>
      </c>
      <c r="D559" s="138" t="s">
        <v>225</v>
      </c>
      <c r="E559" s="139" t="s">
        <v>650</v>
      </c>
      <c r="F559" s="223" t="s">
        <v>651</v>
      </c>
      <c r="G559" s="224"/>
      <c r="H559" s="224"/>
      <c r="I559" s="224"/>
      <c r="J559" s="140" t="s">
        <v>333</v>
      </c>
      <c r="K559" s="141">
        <v>18</v>
      </c>
      <c r="L559" s="225">
        <v>0</v>
      </c>
      <c r="M559" s="224"/>
      <c r="N559" s="226">
        <f>ROUND($L$559*$K$559,2)</f>
        <v>0</v>
      </c>
      <c r="O559" s="212"/>
      <c r="P559" s="212"/>
      <c r="Q559" s="212"/>
      <c r="R559" s="23"/>
      <c r="T559" s="118"/>
      <c r="U559" s="29" t="s">
        <v>47</v>
      </c>
      <c r="V559" s="119">
        <v>0</v>
      </c>
      <c r="W559" s="119">
        <f>$V$559*$K$559</f>
        <v>0</v>
      </c>
      <c r="X559" s="119">
        <v>4.0000000000000002E-4</v>
      </c>
      <c r="Y559" s="119">
        <f>$X$559*$K$559</f>
        <v>7.2000000000000007E-3</v>
      </c>
      <c r="Z559" s="119">
        <v>0</v>
      </c>
      <c r="AA559" s="120">
        <f>$Z$559*$K$559</f>
        <v>0</v>
      </c>
      <c r="AR559" s="6" t="s">
        <v>297</v>
      </c>
      <c r="AT559" s="6" t="s">
        <v>225</v>
      </c>
      <c r="AU559" s="6" t="s">
        <v>102</v>
      </c>
      <c r="AY559" s="6" t="s">
        <v>156</v>
      </c>
      <c r="BE559" s="83">
        <f>IF($U$559="základní",$N$559,0)</f>
        <v>0</v>
      </c>
      <c r="BF559" s="83">
        <f>IF($U$559="snížená",$N$559,0)</f>
        <v>0</v>
      </c>
      <c r="BG559" s="83">
        <f>IF($U$559="zákl. přenesená",$N$559,0)</f>
        <v>0</v>
      </c>
      <c r="BH559" s="83">
        <f>IF($U$559="sníž. přenesená",$N$559,0)</f>
        <v>0</v>
      </c>
      <c r="BI559" s="83">
        <f>IF($U$559="nulová",$N$559,0)</f>
        <v>0</v>
      </c>
      <c r="BJ559" s="6" t="s">
        <v>21</v>
      </c>
      <c r="BK559" s="83">
        <f>ROUND($L$559*$K$559,2)</f>
        <v>0</v>
      </c>
      <c r="BL559" s="6" t="s">
        <v>224</v>
      </c>
    </row>
    <row r="560" spans="2:64" s="6" customFormat="1" ht="15.75" customHeight="1" x14ac:dyDescent="0.3">
      <c r="B560" s="126"/>
      <c r="E560" s="127"/>
      <c r="F560" s="217" t="s">
        <v>652</v>
      </c>
      <c r="G560" s="218"/>
      <c r="H560" s="218"/>
      <c r="I560" s="218"/>
      <c r="K560" s="128">
        <v>18</v>
      </c>
      <c r="R560" s="129"/>
      <c r="T560" s="130"/>
      <c r="AA560" s="131"/>
      <c r="AT560" s="127" t="s">
        <v>163</v>
      </c>
      <c r="AU560" s="127" t="s">
        <v>102</v>
      </c>
      <c r="AV560" s="127" t="s">
        <v>102</v>
      </c>
      <c r="AW560" s="127" t="s">
        <v>111</v>
      </c>
      <c r="AX560" s="127" t="s">
        <v>21</v>
      </c>
      <c r="AY560" s="127" t="s">
        <v>156</v>
      </c>
    </row>
    <row r="561" spans="2:64" s="6" customFormat="1" ht="39" customHeight="1" x14ac:dyDescent="0.3">
      <c r="B561" s="22"/>
      <c r="C561" s="114" t="s">
        <v>653</v>
      </c>
      <c r="D561" s="114" t="s">
        <v>157</v>
      </c>
      <c r="E561" s="115" t="s">
        <v>654</v>
      </c>
      <c r="F561" s="211" t="s">
        <v>655</v>
      </c>
      <c r="G561" s="212"/>
      <c r="H561" s="212"/>
      <c r="I561" s="212"/>
      <c r="J561" s="116" t="s">
        <v>215</v>
      </c>
      <c r="K561" s="117">
        <v>36.61</v>
      </c>
      <c r="L561" s="213">
        <v>0</v>
      </c>
      <c r="M561" s="212"/>
      <c r="N561" s="214">
        <f>ROUND($L$561*$K$561,2)</f>
        <v>0</v>
      </c>
      <c r="O561" s="212"/>
      <c r="P561" s="212"/>
      <c r="Q561" s="212"/>
      <c r="R561" s="23"/>
      <c r="T561" s="118"/>
      <c r="U561" s="29" t="s">
        <v>47</v>
      </c>
      <c r="V561" s="119">
        <v>0.20399999999999999</v>
      </c>
      <c r="W561" s="119">
        <f>$V$561*$K$561</f>
        <v>7.4684399999999993</v>
      </c>
      <c r="X561" s="119">
        <v>1.74E-3</v>
      </c>
      <c r="Y561" s="119">
        <f>$X$561*$K$561</f>
        <v>6.3701400000000005E-2</v>
      </c>
      <c r="Z561" s="119">
        <v>0</v>
      </c>
      <c r="AA561" s="120">
        <f>$Z$561*$K$561</f>
        <v>0</v>
      </c>
      <c r="AR561" s="6" t="s">
        <v>224</v>
      </c>
      <c r="AT561" s="6" t="s">
        <v>157</v>
      </c>
      <c r="AU561" s="6" t="s">
        <v>102</v>
      </c>
      <c r="AY561" s="6" t="s">
        <v>156</v>
      </c>
      <c r="BE561" s="83">
        <f>IF($U$561="základní",$N$561,0)</f>
        <v>0</v>
      </c>
      <c r="BF561" s="83">
        <f>IF($U$561="snížená",$N$561,0)</f>
        <v>0</v>
      </c>
      <c r="BG561" s="83">
        <f>IF($U$561="zákl. přenesená",$N$561,0)</f>
        <v>0</v>
      </c>
      <c r="BH561" s="83">
        <f>IF($U$561="sníž. přenesená",$N$561,0)</f>
        <v>0</v>
      </c>
      <c r="BI561" s="83">
        <f>IF($U$561="nulová",$N$561,0)</f>
        <v>0</v>
      </c>
      <c r="BJ561" s="6" t="s">
        <v>21</v>
      </c>
      <c r="BK561" s="83">
        <f>ROUND($L$561*$K$561,2)</f>
        <v>0</v>
      </c>
      <c r="BL561" s="6" t="s">
        <v>224</v>
      </c>
    </row>
    <row r="562" spans="2:64" s="6" customFormat="1" ht="15.75" customHeight="1" x14ac:dyDescent="0.3">
      <c r="B562" s="121"/>
      <c r="E562" s="122"/>
      <c r="F562" s="215" t="s">
        <v>624</v>
      </c>
      <c r="G562" s="216"/>
      <c r="H562" s="216"/>
      <c r="I562" s="216"/>
      <c r="K562" s="122"/>
      <c r="R562" s="123"/>
      <c r="T562" s="124"/>
      <c r="AA562" s="125"/>
      <c r="AT562" s="122" t="s">
        <v>163</v>
      </c>
      <c r="AU562" s="122" t="s">
        <v>102</v>
      </c>
      <c r="AV562" s="122" t="s">
        <v>21</v>
      </c>
      <c r="AW562" s="122" t="s">
        <v>111</v>
      </c>
      <c r="AX562" s="122" t="s">
        <v>82</v>
      </c>
      <c r="AY562" s="122" t="s">
        <v>156</v>
      </c>
    </row>
    <row r="563" spans="2:64" s="6" customFormat="1" ht="15.75" customHeight="1" x14ac:dyDescent="0.3">
      <c r="B563" s="126"/>
      <c r="E563" s="127"/>
      <c r="F563" s="217" t="s">
        <v>656</v>
      </c>
      <c r="G563" s="218"/>
      <c r="H563" s="218"/>
      <c r="I563" s="218"/>
      <c r="K563" s="128">
        <v>36.61</v>
      </c>
      <c r="R563" s="129"/>
      <c r="T563" s="130"/>
      <c r="AA563" s="131"/>
      <c r="AT563" s="127" t="s">
        <v>163</v>
      </c>
      <c r="AU563" s="127" t="s">
        <v>102</v>
      </c>
      <c r="AV563" s="127" t="s">
        <v>102</v>
      </c>
      <c r="AW563" s="127" t="s">
        <v>111</v>
      </c>
      <c r="AX563" s="127" t="s">
        <v>21</v>
      </c>
      <c r="AY563" s="127" t="s">
        <v>156</v>
      </c>
    </row>
    <row r="564" spans="2:64" s="6" customFormat="1" ht="27" customHeight="1" x14ac:dyDescent="0.3">
      <c r="B564" s="22"/>
      <c r="C564" s="114" t="s">
        <v>657</v>
      </c>
      <c r="D564" s="114" t="s">
        <v>157</v>
      </c>
      <c r="E564" s="115" t="s">
        <v>658</v>
      </c>
      <c r="F564" s="211" t="s">
        <v>659</v>
      </c>
      <c r="G564" s="212"/>
      <c r="H564" s="212"/>
      <c r="I564" s="212"/>
      <c r="J564" s="116" t="s">
        <v>333</v>
      </c>
      <c r="K564" s="117">
        <v>4</v>
      </c>
      <c r="L564" s="213">
        <v>0</v>
      </c>
      <c r="M564" s="212"/>
      <c r="N564" s="214">
        <f>ROUND($L$564*$K$564,2)</f>
        <v>0</v>
      </c>
      <c r="O564" s="212"/>
      <c r="P564" s="212"/>
      <c r="Q564" s="212"/>
      <c r="R564" s="23"/>
      <c r="T564" s="118"/>
      <c r="U564" s="29" t="s">
        <v>47</v>
      </c>
      <c r="V564" s="119">
        <v>0.65</v>
      </c>
      <c r="W564" s="119">
        <f>$V$564*$K$564</f>
        <v>2.6</v>
      </c>
      <c r="X564" s="119">
        <v>2.5000000000000001E-4</v>
      </c>
      <c r="Y564" s="119">
        <f>$X$564*$K$564</f>
        <v>1E-3</v>
      </c>
      <c r="Z564" s="119">
        <v>0</v>
      </c>
      <c r="AA564" s="120">
        <f>$Z$564*$K$564</f>
        <v>0</v>
      </c>
      <c r="AR564" s="6" t="s">
        <v>224</v>
      </c>
      <c r="AT564" s="6" t="s">
        <v>157</v>
      </c>
      <c r="AU564" s="6" t="s">
        <v>102</v>
      </c>
      <c r="AY564" s="6" t="s">
        <v>156</v>
      </c>
      <c r="BE564" s="83">
        <f>IF($U$564="základní",$N$564,0)</f>
        <v>0</v>
      </c>
      <c r="BF564" s="83">
        <f>IF($U$564="snížená",$N$564,0)</f>
        <v>0</v>
      </c>
      <c r="BG564" s="83">
        <f>IF($U$564="zákl. přenesená",$N$564,0)</f>
        <v>0</v>
      </c>
      <c r="BH564" s="83">
        <f>IF($U$564="sníž. přenesená",$N$564,0)</f>
        <v>0</v>
      </c>
      <c r="BI564" s="83">
        <f>IF($U$564="nulová",$N$564,0)</f>
        <v>0</v>
      </c>
      <c r="BJ564" s="6" t="s">
        <v>21</v>
      </c>
      <c r="BK564" s="83">
        <f>ROUND($L$564*$K$564,2)</f>
        <v>0</v>
      </c>
      <c r="BL564" s="6" t="s">
        <v>224</v>
      </c>
    </row>
    <row r="565" spans="2:64" s="6" customFormat="1" ht="15.75" customHeight="1" x14ac:dyDescent="0.3">
      <c r="B565" s="121"/>
      <c r="E565" s="122"/>
      <c r="F565" s="215" t="s">
        <v>624</v>
      </c>
      <c r="G565" s="216"/>
      <c r="H565" s="216"/>
      <c r="I565" s="216"/>
      <c r="K565" s="122"/>
      <c r="R565" s="123"/>
      <c r="T565" s="124"/>
      <c r="AA565" s="125"/>
      <c r="AT565" s="122" t="s">
        <v>163</v>
      </c>
      <c r="AU565" s="122" t="s">
        <v>102</v>
      </c>
      <c r="AV565" s="122" t="s">
        <v>21</v>
      </c>
      <c r="AW565" s="122" t="s">
        <v>111</v>
      </c>
      <c r="AX565" s="122" t="s">
        <v>82</v>
      </c>
      <c r="AY565" s="122" t="s">
        <v>156</v>
      </c>
    </row>
    <row r="566" spans="2:64" s="6" customFormat="1" ht="15.75" customHeight="1" x14ac:dyDescent="0.3">
      <c r="B566" s="126"/>
      <c r="E566" s="127"/>
      <c r="F566" s="217" t="s">
        <v>161</v>
      </c>
      <c r="G566" s="218"/>
      <c r="H566" s="218"/>
      <c r="I566" s="218"/>
      <c r="K566" s="128">
        <v>4</v>
      </c>
      <c r="R566" s="129"/>
      <c r="T566" s="130"/>
      <c r="AA566" s="131"/>
      <c r="AT566" s="127" t="s">
        <v>163</v>
      </c>
      <c r="AU566" s="127" t="s">
        <v>102</v>
      </c>
      <c r="AV566" s="127" t="s">
        <v>102</v>
      </c>
      <c r="AW566" s="127" t="s">
        <v>111</v>
      </c>
      <c r="AX566" s="127" t="s">
        <v>21</v>
      </c>
      <c r="AY566" s="127" t="s">
        <v>156</v>
      </c>
    </row>
    <row r="567" spans="2:64" s="6" customFormat="1" ht="39" customHeight="1" x14ac:dyDescent="0.3">
      <c r="B567" s="22"/>
      <c r="C567" s="114" t="s">
        <v>660</v>
      </c>
      <c r="D567" s="114" t="s">
        <v>157</v>
      </c>
      <c r="E567" s="115" t="s">
        <v>661</v>
      </c>
      <c r="F567" s="211" t="s">
        <v>662</v>
      </c>
      <c r="G567" s="212"/>
      <c r="H567" s="212"/>
      <c r="I567" s="212"/>
      <c r="J567" s="116" t="s">
        <v>215</v>
      </c>
      <c r="K567" s="117">
        <v>14.6</v>
      </c>
      <c r="L567" s="213">
        <v>0</v>
      </c>
      <c r="M567" s="212"/>
      <c r="N567" s="214">
        <f>ROUND($L$567*$K$567,2)</f>
        <v>0</v>
      </c>
      <c r="O567" s="212"/>
      <c r="P567" s="212"/>
      <c r="Q567" s="212"/>
      <c r="R567" s="23"/>
      <c r="T567" s="118"/>
      <c r="U567" s="29" t="s">
        <v>47</v>
      </c>
      <c r="V567" s="119">
        <v>0.33400000000000002</v>
      </c>
      <c r="W567" s="119">
        <f>$V$567*$K$567</f>
        <v>4.8764000000000003</v>
      </c>
      <c r="X567" s="119">
        <v>2.1199999999999999E-3</v>
      </c>
      <c r="Y567" s="119">
        <f>$X$567*$K$567</f>
        <v>3.0951999999999997E-2</v>
      </c>
      <c r="Z567" s="119">
        <v>0</v>
      </c>
      <c r="AA567" s="120">
        <f>$Z$567*$K$567</f>
        <v>0</v>
      </c>
      <c r="AR567" s="6" t="s">
        <v>224</v>
      </c>
      <c r="AT567" s="6" t="s">
        <v>157</v>
      </c>
      <c r="AU567" s="6" t="s">
        <v>102</v>
      </c>
      <c r="AY567" s="6" t="s">
        <v>156</v>
      </c>
      <c r="BE567" s="83">
        <f>IF($U$567="základní",$N$567,0)</f>
        <v>0</v>
      </c>
      <c r="BF567" s="83">
        <f>IF($U$567="snížená",$N$567,0)</f>
        <v>0</v>
      </c>
      <c r="BG567" s="83">
        <f>IF($U$567="zákl. přenesená",$N$567,0)</f>
        <v>0</v>
      </c>
      <c r="BH567" s="83">
        <f>IF($U$567="sníž. přenesená",$N$567,0)</f>
        <v>0</v>
      </c>
      <c r="BI567" s="83">
        <f>IF($U$567="nulová",$N$567,0)</f>
        <v>0</v>
      </c>
      <c r="BJ567" s="6" t="s">
        <v>21</v>
      </c>
      <c r="BK567" s="83">
        <f>ROUND($L$567*$K$567,2)</f>
        <v>0</v>
      </c>
      <c r="BL567" s="6" t="s">
        <v>224</v>
      </c>
    </row>
    <row r="568" spans="2:64" s="6" customFormat="1" ht="15.75" customHeight="1" x14ac:dyDescent="0.3">
      <c r="B568" s="121"/>
      <c r="E568" s="122"/>
      <c r="F568" s="215" t="s">
        <v>624</v>
      </c>
      <c r="G568" s="216"/>
      <c r="H568" s="216"/>
      <c r="I568" s="216"/>
      <c r="K568" s="122"/>
      <c r="R568" s="123"/>
      <c r="T568" s="124"/>
      <c r="AA568" s="125"/>
      <c r="AT568" s="122" t="s">
        <v>163</v>
      </c>
      <c r="AU568" s="122" t="s">
        <v>102</v>
      </c>
      <c r="AV568" s="122" t="s">
        <v>21</v>
      </c>
      <c r="AW568" s="122" t="s">
        <v>111</v>
      </c>
      <c r="AX568" s="122" t="s">
        <v>82</v>
      </c>
      <c r="AY568" s="122" t="s">
        <v>156</v>
      </c>
    </row>
    <row r="569" spans="2:64" s="6" customFormat="1" ht="15.75" customHeight="1" x14ac:dyDescent="0.3">
      <c r="B569" s="126"/>
      <c r="E569" s="127"/>
      <c r="F569" s="217" t="s">
        <v>637</v>
      </c>
      <c r="G569" s="218"/>
      <c r="H569" s="218"/>
      <c r="I569" s="218"/>
      <c r="K569" s="128">
        <v>14.6</v>
      </c>
      <c r="R569" s="129"/>
      <c r="T569" s="130"/>
      <c r="AA569" s="131"/>
      <c r="AT569" s="127" t="s">
        <v>163</v>
      </c>
      <c r="AU569" s="127" t="s">
        <v>102</v>
      </c>
      <c r="AV569" s="127" t="s">
        <v>102</v>
      </c>
      <c r="AW569" s="127" t="s">
        <v>111</v>
      </c>
      <c r="AX569" s="127" t="s">
        <v>21</v>
      </c>
      <c r="AY569" s="127" t="s">
        <v>156</v>
      </c>
    </row>
    <row r="570" spans="2:64" s="6" customFormat="1" ht="27" customHeight="1" x14ac:dyDescent="0.3">
      <c r="B570" s="22"/>
      <c r="C570" s="114" t="s">
        <v>663</v>
      </c>
      <c r="D570" s="114" t="s">
        <v>157</v>
      </c>
      <c r="E570" s="115" t="s">
        <v>664</v>
      </c>
      <c r="F570" s="211" t="s">
        <v>665</v>
      </c>
      <c r="G570" s="212"/>
      <c r="H570" s="212"/>
      <c r="I570" s="212"/>
      <c r="J570" s="116" t="s">
        <v>178</v>
      </c>
      <c r="K570" s="117">
        <v>0.17699999999999999</v>
      </c>
      <c r="L570" s="213">
        <v>0</v>
      </c>
      <c r="M570" s="212"/>
      <c r="N570" s="214">
        <f>ROUND($L$570*$K$570,2)</f>
        <v>0</v>
      </c>
      <c r="O570" s="212"/>
      <c r="P570" s="212"/>
      <c r="Q570" s="212"/>
      <c r="R570" s="23"/>
      <c r="T570" s="118"/>
      <c r="U570" s="29" t="s">
        <v>47</v>
      </c>
      <c r="V570" s="119">
        <v>4.7370000000000001</v>
      </c>
      <c r="W570" s="119">
        <f>$V$570*$K$570</f>
        <v>0.838449</v>
      </c>
      <c r="X570" s="119">
        <v>0</v>
      </c>
      <c r="Y570" s="119">
        <f>$X$570*$K$570</f>
        <v>0</v>
      </c>
      <c r="Z570" s="119">
        <v>0</v>
      </c>
      <c r="AA570" s="120">
        <f>$Z$570*$K$570</f>
        <v>0</v>
      </c>
      <c r="AR570" s="6" t="s">
        <v>224</v>
      </c>
      <c r="AT570" s="6" t="s">
        <v>157</v>
      </c>
      <c r="AU570" s="6" t="s">
        <v>102</v>
      </c>
      <c r="AY570" s="6" t="s">
        <v>156</v>
      </c>
      <c r="BE570" s="83">
        <f>IF($U$570="základní",$N$570,0)</f>
        <v>0</v>
      </c>
      <c r="BF570" s="83">
        <f>IF($U$570="snížená",$N$570,0)</f>
        <v>0</v>
      </c>
      <c r="BG570" s="83">
        <f>IF($U$570="zákl. přenesená",$N$570,0)</f>
        <v>0</v>
      </c>
      <c r="BH570" s="83">
        <f>IF($U$570="sníž. přenesená",$N$570,0)</f>
        <v>0</v>
      </c>
      <c r="BI570" s="83">
        <f>IF($U$570="nulová",$N$570,0)</f>
        <v>0</v>
      </c>
      <c r="BJ570" s="6" t="s">
        <v>21</v>
      </c>
      <c r="BK570" s="83">
        <f>ROUND($L$570*$K$570,2)</f>
        <v>0</v>
      </c>
      <c r="BL570" s="6" t="s">
        <v>224</v>
      </c>
    </row>
    <row r="571" spans="2:64" s="104" customFormat="1" ht="30.75" customHeight="1" x14ac:dyDescent="0.3">
      <c r="B571" s="105"/>
      <c r="D571" s="113" t="s">
        <v>131</v>
      </c>
      <c r="N571" s="205">
        <f>$BK$571</f>
        <v>0</v>
      </c>
      <c r="O571" s="206"/>
      <c r="P571" s="206"/>
      <c r="Q571" s="206"/>
      <c r="R571" s="108"/>
      <c r="T571" s="109"/>
      <c r="W571" s="110">
        <f>SUM($W$572:$W$618)</f>
        <v>42.533999999999999</v>
      </c>
      <c r="Y571" s="110">
        <f>SUM($Y$572:$Y$618)</f>
        <v>0.1694425</v>
      </c>
      <c r="AA571" s="111">
        <f>SUM($AA$572:$AA$618)</f>
        <v>3.6000000000000004E-2</v>
      </c>
      <c r="AR571" s="107" t="s">
        <v>102</v>
      </c>
      <c r="AT571" s="107" t="s">
        <v>81</v>
      </c>
      <c r="AU571" s="107" t="s">
        <v>21</v>
      </c>
      <c r="AY571" s="107" t="s">
        <v>156</v>
      </c>
      <c r="BK571" s="112">
        <f>SUM($BK$572:$BK$618)</f>
        <v>0</v>
      </c>
    </row>
    <row r="572" spans="2:64" s="6" customFormat="1" ht="27" customHeight="1" x14ac:dyDescent="0.3">
      <c r="B572" s="22"/>
      <c r="C572" s="114" t="s">
        <v>666</v>
      </c>
      <c r="D572" s="114" t="s">
        <v>157</v>
      </c>
      <c r="E572" s="115" t="s">
        <v>667</v>
      </c>
      <c r="F572" s="211" t="s">
        <v>668</v>
      </c>
      <c r="G572" s="212"/>
      <c r="H572" s="212"/>
      <c r="I572" s="212"/>
      <c r="J572" s="116" t="s">
        <v>333</v>
      </c>
      <c r="K572" s="117">
        <v>1</v>
      </c>
      <c r="L572" s="213">
        <v>0</v>
      </c>
      <c r="M572" s="212"/>
      <c r="N572" s="214">
        <f>ROUND($L$572*$K$572,2)</f>
        <v>0</v>
      </c>
      <c r="O572" s="212"/>
      <c r="P572" s="212"/>
      <c r="Q572" s="212"/>
      <c r="R572" s="23"/>
      <c r="T572" s="118"/>
      <c r="U572" s="29" t="s">
        <v>47</v>
      </c>
      <c r="V572" s="119">
        <v>9.9000000000000005E-2</v>
      </c>
      <c r="W572" s="119">
        <f>$V$572*$K$572</f>
        <v>9.9000000000000005E-2</v>
      </c>
      <c r="X572" s="119">
        <v>0</v>
      </c>
      <c r="Y572" s="119">
        <f>$X$572*$K$572</f>
        <v>0</v>
      </c>
      <c r="Z572" s="119">
        <v>4.0000000000000001E-3</v>
      </c>
      <c r="AA572" s="120">
        <f>$Z$572*$K$572</f>
        <v>4.0000000000000001E-3</v>
      </c>
      <c r="AR572" s="6" t="s">
        <v>224</v>
      </c>
      <c r="AT572" s="6" t="s">
        <v>157</v>
      </c>
      <c r="AU572" s="6" t="s">
        <v>102</v>
      </c>
      <c r="AY572" s="6" t="s">
        <v>156</v>
      </c>
      <c r="BE572" s="83">
        <f>IF($U$572="základní",$N$572,0)</f>
        <v>0</v>
      </c>
      <c r="BF572" s="83">
        <f>IF($U$572="snížená",$N$572,0)</f>
        <v>0</v>
      </c>
      <c r="BG572" s="83">
        <f>IF($U$572="zákl. přenesená",$N$572,0)</f>
        <v>0</v>
      </c>
      <c r="BH572" s="83">
        <f>IF($U$572="sníž. přenesená",$N$572,0)</f>
        <v>0</v>
      </c>
      <c r="BI572" s="83">
        <f>IF($U$572="nulová",$N$572,0)</f>
        <v>0</v>
      </c>
      <c r="BJ572" s="6" t="s">
        <v>21</v>
      </c>
      <c r="BK572" s="83">
        <f>ROUND($L$572*$K$572,2)</f>
        <v>0</v>
      </c>
      <c r="BL572" s="6" t="s">
        <v>224</v>
      </c>
    </row>
    <row r="573" spans="2:64" s="6" customFormat="1" ht="15.75" customHeight="1" x14ac:dyDescent="0.3">
      <c r="B573" s="121"/>
      <c r="E573" s="122"/>
      <c r="F573" s="215" t="s">
        <v>222</v>
      </c>
      <c r="G573" s="216"/>
      <c r="H573" s="216"/>
      <c r="I573" s="216"/>
      <c r="K573" s="122"/>
      <c r="R573" s="123"/>
      <c r="T573" s="124"/>
      <c r="AA573" s="125"/>
      <c r="AT573" s="122" t="s">
        <v>163</v>
      </c>
      <c r="AU573" s="122" t="s">
        <v>102</v>
      </c>
      <c r="AV573" s="122" t="s">
        <v>21</v>
      </c>
      <c r="AW573" s="122" t="s">
        <v>111</v>
      </c>
      <c r="AX573" s="122" t="s">
        <v>82</v>
      </c>
      <c r="AY573" s="122" t="s">
        <v>156</v>
      </c>
    </row>
    <row r="574" spans="2:64" s="6" customFormat="1" ht="15.75" customHeight="1" x14ac:dyDescent="0.3">
      <c r="B574" s="126"/>
      <c r="E574" s="127"/>
      <c r="F574" s="217" t="s">
        <v>21</v>
      </c>
      <c r="G574" s="218"/>
      <c r="H574" s="218"/>
      <c r="I574" s="218"/>
      <c r="K574" s="128">
        <v>1</v>
      </c>
      <c r="R574" s="129"/>
      <c r="T574" s="130"/>
      <c r="AA574" s="131"/>
      <c r="AT574" s="127" t="s">
        <v>163</v>
      </c>
      <c r="AU574" s="127" t="s">
        <v>102</v>
      </c>
      <c r="AV574" s="127" t="s">
        <v>102</v>
      </c>
      <c r="AW574" s="127" t="s">
        <v>111</v>
      </c>
      <c r="AX574" s="127" t="s">
        <v>21</v>
      </c>
      <c r="AY574" s="127" t="s">
        <v>156</v>
      </c>
    </row>
    <row r="575" spans="2:64" s="6" customFormat="1" ht="27" customHeight="1" x14ac:dyDescent="0.3">
      <c r="B575" s="22"/>
      <c r="C575" s="114" t="s">
        <v>669</v>
      </c>
      <c r="D575" s="114" t="s">
        <v>157</v>
      </c>
      <c r="E575" s="115" t="s">
        <v>670</v>
      </c>
      <c r="F575" s="211" t="s">
        <v>671</v>
      </c>
      <c r="G575" s="212"/>
      <c r="H575" s="212"/>
      <c r="I575" s="212"/>
      <c r="J575" s="116" t="s">
        <v>333</v>
      </c>
      <c r="K575" s="117">
        <v>4</v>
      </c>
      <c r="L575" s="213">
        <v>0</v>
      </c>
      <c r="M575" s="212"/>
      <c r="N575" s="214">
        <f>ROUND($L$575*$K$575,2)</f>
        <v>0</v>
      </c>
      <c r="O575" s="212"/>
      <c r="P575" s="212"/>
      <c r="Q575" s="212"/>
      <c r="R575" s="23"/>
      <c r="T575" s="118"/>
      <c r="U575" s="29" t="s">
        <v>47</v>
      </c>
      <c r="V575" s="119">
        <v>0.12</v>
      </c>
      <c r="W575" s="119">
        <f>$V$575*$K$575</f>
        <v>0.48</v>
      </c>
      <c r="X575" s="119">
        <v>0</v>
      </c>
      <c r="Y575" s="119">
        <f>$X$575*$K$575</f>
        <v>0</v>
      </c>
      <c r="Z575" s="119">
        <v>5.0000000000000001E-3</v>
      </c>
      <c r="AA575" s="120">
        <f>$Z$575*$K$575</f>
        <v>0.02</v>
      </c>
      <c r="AR575" s="6" t="s">
        <v>224</v>
      </c>
      <c r="AT575" s="6" t="s">
        <v>157</v>
      </c>
      <c r="AU575" s="6" t="s">
        <v>102</v>
      </c>
      <c r="AY575" s="6" t="s">
        <v>156</v>
      </c>
      <c r="BE575" s="83">
        <f>IF($U$575="základní",$N$575,0)</f>
        <v>0</v>
      </c>
      <c r="BF575" s="83">
        <f>IF($U$575="snížená",$N$575,0)</f>
        <v>0</v>
      </c>
      <c r="BG575" s="83">
        <f>IF($U$575="zákl. přenesená",$N$575,0)</f>
        <v>0</v>
      </c>
      <c r="BH575" s="83">
        <f>IF($U$575="sníž. přenesená",$N$575,0)</f>
        <v>0</v>
      </c>
      <c r="BI575" s="83">
        <f>IF($U$575="nulová",$N$575,0)</f>
        <v>0</v>
      </c>
      <c r="BJ575" s="6" t="s">
        <v>21</v>
      </c>
      <c r="BK575" s="83">
        <f>ROUND($L$575*$K$575,2)</f>
        <v>0</v>
      </c>
      <c r="BL575" s="6" t="s">
        <v>224</v>
      </c>
    </row>
    <row r="576" spans="2:64" s="6" customFormat="1" ht="15.75" customHeight="1" x14ac:dyDescent="0.3">
      <c r="B576" s="121"/>
      <c r="E576" s="122"/>
      <c r="F576" s="215" t="s">
        <v>222</v>
      </c>
      <c r="G576" s="216"/>
      <c r="H576" s="216"/>
      <c r="I576" s="216"/>
      <c r="K576" s="122"/>
      <c r="R576" s="123"/>
      <c r="T576" s="124"/>
      <c r="AA576" s="125"/>
      <c r="AT576" s="122" t="s">
        <v>163</v>
      </c>
      <c r="AU576" s="122" t="s">
        <v>102</v>
      </c>
      <c r="AV576" s="122" t="s">
        <v>21</v>
      </c>
      <c r="AW576" s="122" t="s">
        <v>111</v>
      </c>
      <c r="AX576" s="122" t="s">
        <v>82</v>
      </c>
      <c r="AY576" s="122" t="s">
        <v>156</v>
      </c>
    </row>
    <row r="577" spans="2:64" s="6" customFormat="1" ht="15.75" customHeight="1" x14ac:dyDescent="0.3">
      <c r="B577" s="126"/>
      <c r="E577" s="127"/>
      <c r="F577" s="217" t="s">
        <v>672</v>
      </c>
      <c r="G577" s="218"/>
      <c r="H577" s="218"/>
      <c r="I577" s="218"/>
      <c r="K577" s="128">
        <v>4</v>
      </c>
      <c r="R577" s="129"/>
      <c r="T577" s="130"/>
      <c r="AA577" s="131"/>
      <c r="AT577" s="127" t="s">
        <v>163</v>
      </c>
      <c r="AU577" s="127" t="s">
        <v>102</v>
      </c>
      <c r="AV577" s="127" t="s">
        <v>102</v>
      </c>
      <c r="AW577" s="127" t="s">
        <v>111</v>
      </c>
      <c r="AX577" s="127" t="s">
        <v>21</v>
      </c>
      <c r="AY577" s="127" t="s">
        <v>156</v>
      </c>
    </row>
    <row r="578" spans="2:64" s="6" customFormat="1" ht="27" customHeight="1" x14ac:dyDescent="0.3">
      <c r="B578" s="22"/>
      <c r="C578" s="114" t="s">
        <v>673</v>
      </c>
      <c r="D578" s="114" t="s">
        <v>157</v>
      </c>
      <c r="E578" s="115" t="s">
        <v>674</v>
      </c>
      <c r="F578" s="211" t="s">
        <v>675</v>
      </c>
      <c r="G578" s="212"/>
      <c r="H578" s="212"/>
      <c r="I578" s="212"/>
      <c r="J578" s="116" t="s">
        <v>333</v>
      </c>
      <c r="K578" s="117">
        <v>2</v>
      </c>
      <c r="L578" s="213">
        <v>0</v>
      </c>
      <c r="M578" s="212"/>
      <c r="N578" s="214">
        <f>ROUND($L$578*$K$578,2)</f>
        <v>0</v>
      </c>
      <c r="O578" s="212"/>
      <c r="P578" s="212"/>
      <c r="Q578" s="212"/>
      <c r="R578" s="23"/>
      <c r="T578" s="118"/>
      <c r="U578" s="29" t="s">
        <v>47</v>
      </c>
      <c r="V578" s="119">
        <v>0.16</v>
      </c>
      <c r="W578" s="119">
        <f>$V$578*$K$578</f>
        <v>0.32</v>
      </c>
      <c r="X578" s="119">
        <v>0</v>
      </c>
      <c r="Y578" s="119">
        <f>$X$578*$K$578</f>
        <v>0</v>
      </c>
      <c r="Z578" s="119">
        <v>6.0000000000000001E-3</v>
      </c>
      <c r="AA578" s="120">
        <f>$Z$578*$K$578</f>
        <v>1.2E-2</v>
      </c>
      <c r="AR578" s="6" t="s">
        <v>224</v>
      </c>
      <c r="AT578" s="6" t="s">
        <v>157</v>
      </c>
      <c r="AU578" s="6" t="s">
        <v>102</v>
      </c>
      <c r="AY578" s="6" t="s">
        <v>156</v>
      </c>
      <c r="BE578" s="83">
        <f>IF($U$578="základní",$N$578,0)</f>
        <v>0</v>
      </c>
      <c r="BF578" s="83">
        <f>IF($U$578="snížená",$N$578,0)</f>
        <v>0</v>
      </c>
      <c r="BG578" s="83">
        <f>IF($U$578="zákl. přenesená",$N$578,0)</f>
        <v>0</v>
      </c>
      <c r="BH578" s="83">
        <f>IF($U$578="sníž. přenesená",$N$578,0)</f>
        <v>0</v>
      </c>
      <c r="BI578" s="83">
        <f>IF($U$578="nulová",$N$578,0)</f>
        <v>0</v>
      </c>
      <c r="BJ578" s="6" t="s">
        <v>21</v>
      </c>
      <c r="BK578" s="83">
        <f>ROUND($L$578*$K$578,2)</f>
        <v>0</v>
      </c>
      <c r="BL578" s="6" t="s">
        <v>224</v>
      </c>
    </row>
    <row r="579" spans="2:64" s="6" customFormat="1" ht="15.75" customHeight="1" x14ac:dyDescent="0.3">
      <c r="B579" s="121"/>
      <c r="E579" s="122"/>
      <c r="F579" s="215" t="s">
        <v>222</v>
      </c>
      <c r="G579" s="216"/>
      <c r="H579" s="216"/>
      <c r="I579" s="216"/>
      <c r="K579" s="122"/>
      <c r="R579" s="123"/>
      <c r="T579" s="124"/>
      <c r="AA579" s="125"/>
      <c r="AT579" s="122" t="s">
        <v>163</v>
      </c>
      <c r="AU579" s="122" t="s">
        <v>102</v>
      </c>
      <c r="AV579" s="122" t="s">
        <v>21</v>
      </c>
      <c r="AW579" s="122" t="s">
        <v>111</v>
      </c>
      <c r="AX579" s="122" t="s">
        <v>82</v>
      </c>
      <c r="AY579" s="122" t="s">
        <v>156</v>
      </c>
    </row>
    <row r="580" spans="2:64" s="6" customFormat="1" ht="15.75" customHeight="1" x14ac:dyDescent="0.3">
      <c r="B580" s="126"/>
      <c r="E580" s="127"/>
      <c r="F580" s="217" t="s">
        <v>102</v>
      </c>
      <c r="G580" s="218"/>
      <c r="H580" s="218"/>
      <c r="I580" s="218"/>
      <c r="K580" s="128">
        <v>2</v>
      </c>
      <c r="R580" s="129"/>
      <c r="T580" s="130"/>
      <c r="AA580" s="131"/>
      <c r="AT580" s="127" t="s">
        <v>163</v>
      </c>
      <c r="AU580" s="127" t="s">
        <v>102</v>
      </c>
      <c r="AV580" s="127" t="s">
        <v>102</v>
      </c>
      <c r="AW580" s="127" t="s">
        <v>111</v>
      </c>
      <c r="AX580" s="127" t="s">
        <v>21</v>
      </c>
      <c r="AY580" s="127" t="s">
        <v>156</v>
      </c>
    </row>
    <row r="581" spans="2:64" s="6" customFormat="1" ht="27" customHeight="1" x14ac:dyDescent="0.3">
      <c r="B581" s="22"/>
      <c r="C581" s="114" t="s">
        <v>676</v>
      </c>
      <c r="D581" s="114" t="s">
        <v>157</v>
      </c>
      <c r="E581" s="115" t="s">
        <v>677</v>
      </c>
      <c r="F581" s="211" t="s">
        <v>678</v>
      </c>
      <c r="G581" s="212"/>
      <c r="H581" s="212"/>
      <c r="I581" s="212"/>
      <c r="J581" s="116" t="s">
        <v>194</v>
      </c>
      <c r="K581" s="117">
        <v>8.6850000000000005</v>
      </c>
      <c r="L581" s="213">
        <v>0</v>
      </c>
      <c r="M581" s="212"/>
      <c r="N581" s="214">
        <f>ROUND($L$581*$K$581,2)</f>
        <v>0</v>
      </c>
      <c r="O581" s="212"/>
      <c r="P581" s="212"/>
      <c r="Q581" s="212"/>
      <c r="R581" s="23"/>
      <c r="T581" s="118"/>
      <c r="U581" s="29" t="s">
        <v>47</v>
      </c>
      <c r="V581" s="119">
        <v>1.298</v>
      </c>
      <c r="W581" s="119">
        <f>$V$581*$K$581</f>
        <v>11.273130000000002</v>
      </c>
      <c r="X581" s="119">
        <v>2.5000000000000001E-4</v>
      </c>
      <c r="Y581" s="119">
        <f>$X$581*$K$581</f>
        <v>2.17125E-3</v>
      </c>
      <c r="Z581" s="119">
        <v>0</v>
      </c>
      <c r="AA581" s="120">
        <f>$Z$581*$K$581</f>
        <v>0</v>
      </c>
      <c r="AR581" s="6" t="s">
        <v>224</v>
      </c>
      <c r="AT581" s="6" t="s">
        <v>157</v>
      </c>
      <c r="AU581" s="6" t="s">
        <v>102</v>
      </c>
      <c r="AY581" s="6" t="s">
        <v>156</v>
      </c>
      <c r="BE581" s="83">
        <f>IF($U$581="základní",$N$581,0)</f>
        <v>0</v>
      </c>
      <c r="BF581" s="83">
        <f>IF($U$581="snížená",$N$581,0)</f>
        <v>0</v>
      </c>
      <c r="BG581" s="83">
        <f>IF($U$581="zákl. přenesená",$N$581,0)</f>
        <v>0</v>
      </c>
      <c r="BH581" s="83">
        <f>IF($U$581="sníž. přenesená",$N$581,0)</f>
        <v>0</v>
      </c>
      <c r="BI581" s="83">
        <f>IF($U$581="nulová",$N$581,0)</f>
        <v>0</v>
      </c>
      <c r="BJ581" s="6" t="s">
        <v>21</v>
      </c>
      <c r="BK581" s="83">
        <f>ROUND($L$581*$K$581,2)</f>
        <v>0</v>
      </c>
      <c r="BL581" s="6" t="s">
        <v>224</v>
      </c>
    </row>
    <row r="582" spans="2:64" s="6" customFormat="1" ht="15.75" customHeight="1" x14ac:dyDescent="0.3">
      <c r="B582" s="126"/>
      <c r="E582" s="127"/>
      <c r="F582" s="217" t="s">
        <v>679</v>
      </c>
      <c r="G582" s="218"/>
      <c r="H582" s="218"/>
      <c r="I582" s="218"/>
      <c r="K582" s="128">
        <v>8.6850000000000005</v>
      </c>
      <c r="R582" s="129"/>
      <c r="T582" s="130"/>
      <c r="AA582" s="131"/>
      <c r="AT582" s="127" t="s">
        <v>163</v>
      </c>
      <c r="AU582" s="127" t="s">
        <v>102</v>
      </c>
      <c r="AV582" s="127" t="s">
        <v>102</v>
      </c>
      <c r="AW582" s="127" t="s">
        <v>111</v>
      </c>
      <c r="AX582" s="127" t="s">
        <v>21</v>
      </c>
      <c r="AY582" s="127" t="s">
        <v>156</v>
      </c>
    </row>
    <row r="583" spans="2:64" s="6" customFormat="1" ht="63" customHeight="1" x14ac:dyDescent="0.3">
      <c r="B583" s="22"/>
      <c r="C583" s="138" t="s">
        <v>680</v>
      </c>
      <c r="D583" s="138" t="s">
        <v>225</v>
      </c>
      <c r="E583" s="139" t="s">
        <v>681</v>
      </c>
      <c r="F583" s="223" t="s">
        <v>682</v>
      </c>
      <c r="G583" s="224"/>
      <c r="H583" s="224"/>
      <c r="I583" s="224"/>
      <c r="J583" s="140" t="s">
        <v>333</v>
      </c>
      <c r="K583" s="141">
        <v>2</v>
      </c>
      <c r="L583" s="225">
        <v>0</v>
      </c>
      <c r="M583" s="224"/>
      <c r="N583" s="226">
        <f>ROUND($L$583*$K$583,2)</f>
        <v>0</v>
      </c>
      <c r="O583" s="212"/>
      <c r="P583" s="212"/>
      <c r="Q583" s="212"/>
      <c r="R583" s="23"/>
      <c r="T583" s="118"/>
      <c r="U583" s="29" t="s">
        <v>47</v>
      </c>
      <c r="V583" s="119">
        <v>0</v>
      </c>
      <c r="W583" s="119">
        <f>$V$583*$K$583</f>
        <v>0</v>
      </c>
      <c r="X583" s="119">
        <v>0.01</v>
      </c>
      <c r="Y583" s="119">
        <f>$X$583*$K$583</f>
        <v>0.02</v>
      </c>
      <c r="Z583" s="119">
        <v>0</v>
      </c>
      <c r="AA583" s="120">
        <f>$Z$583*$K$583</f>
        <v>0</v>
      </c>
      <c r="AR583" s="6" t="s">
        <v>297</v>
      </c>
      <c r="AT583" s="6" t="s">
        <v>225</v>
      </c>
      <c r="AU583" s="6" t="s">
        <v>102</v>
      </c>
      <c r="AY583" s="6" t="s">
        <v>156</v>
      </c>
      <c r="BE583" s="83">
        <f>IF($U$583="základní",$N$583,0)</f>
        <v>0</v>
      </c>
      <c r="BF583" s="83">
        <f>IF($U$583="snížená",$N$583,0)</f>
        <v>0</v>
      </c>
      <c r="BG583" s="83">
        <f>IF($U$583="zákl. přenesená",$N$583,0)</f>
        <v>0</v>
      </c>
      <c r="BH583" s="83">
        <f>IF($U$583="sníž. přenesená",$N$583,0)</f>
        <v>0</v>
      </c>
      <c r="BI583" s="83">
        <f>IF($U$583="nulová",$N$583,0)</f>
        <v>0</v>
      </c>
      <c r="BJ583" s="6" t="s">
        <v>21</v>
      </c>
      <c r="BK583" s="83">
        <f>ROUND($L$583*$K$583,2)</f>
        <v>0</v>
      </c>
      <c r="BL583" s="6" t="s">
        <v>224</v>
      </c>
    </row>
    <row r="584" spans="2:64" s="6" customFormat="1" ht="63" customHeight="1" x14ac:dyDescent="0.3">
      <c r="B584" s="22"/>
      <c r="C584" s="138" t="s">
        <v>683</v>
      </c>
      <c r="D584" s="138" t="s">
        <v>225</v>
      </c>
      <c r="E584" s="139" t="s">
        <v>684</v>
      </c>
      <c r="F584" s="223" t="s">
        <v>685</v>
      </c>
      <c r="G584" s="224"/>
      <c r="H584" s="224"/>
      <c r="I584" s="224"/>
      <c r="J584" s="140" t="s">
        <v>333</v>
      </c>
      <c r="K584" s="141">
        <v>2</v>
      </c>
      <c r="L584" s="225">
        <v>0</v>
      </c>
      <c r="M584" s="224"/>
      <c r="N584" s="226">
        <f>ROUND($L$584*$K$584,2)</f>
        <v>0</v>
      </c>
      <c r="O584" s="212"/>
      <c r="P584" s="212"/>
      <c r="Q584" s="212"/>
      <c r="R584" s="23"/>
      <c r="T584" s="118"/>
      <c r="U584" s="29" t="s">
        <v>47</v>
      </c>
      <c r="V584" s="119">
        <v>0</v>
      </c>
      <c r="W584" s="119">
        <f>$V$584*$K$584</f>
        <v>0</v>
      </c>
      <c r="X584" s="119">
        <v>0.01</v>
      </c>
      <c r="Y584" s="119">
        <f>$X$584*$K$584</f>
        <v>0.02</v>
      </c>
      <c r="Z584" s="119">
        <v>0</v>
      </c>
      <c r="AA584" s="120">
        <f>$Z$584*$K$584</f>
        <v>0</v>
      </c>
      <c r="AR584" s="6" t="s">
        <v>297</v>
      </c>
      <c r="AT584" s="6" t="s">
        <v>225</v>
      </c>
      <c r="AU584" s="6" t="s">
        <v>102</v>
      </c>
      <c r="AY584" s="6" t="s">
        <v>156</v>
      </c>
      <c r="BE584" s="83">
        <f>IF($U$584="základní",$N$584,0)</f>
        <v>0</v>
      </c>
      <c r="BF584" s="83">
        <f>IF($U$584="snížená",$N$584,0)</f>
        <v>0</v>
      </c>
      <c r="BG584" s="83">
        <f>IF($U$584="zákl. přenesená",$N$584,0)</f>
        <v>0</v>
      </c>
      <c r="BH584" s="83">
        <f>IF($U$584="sníž. přenesená",$N$584,0)</f>
        <v>0</v>
      </c>
      <c r="BI584" s="83">
        <f>IF($U$584="nulová",$N$584,0)</f>
        <v>0</v>
      </c>
      <c r="BJ584" s="6" t="s">
        <v>21</v>
      </c>
      <c r="BK584" s="83">
        <f>ROUND($L$584*$K$584,2)</f>
        <v>0</v>
      </c>
      <c r="BL584" s="6" t="s">
        <v>224</v>
      </c>
    </row>
    <row r="585" spans="2:64" s="6" customFormat="1" ht="27" customHeight="1" x14ac:dyDescent="0.3">
      <c r="B585" s="22"/>
      <c r="C585" s="114" t="s">
        <v>686</v>
      </c>
      <c r="D585" s="114" t="s">
        <v>157</v>
      </c>
      <c r="E585" s="115" t="s">
        <v>687</v>
      </c>
      <c r="F585" s="211" t="s">
        <v>688</v>
      </c>
      <c r="G585" s="212"/>
      <c r="H585" s="212"/>
      <c r="I585" s="212"/>
      <c r="J585" s="116" t="s">
        <v>194</v>
      </c>
      <c r="K585" s="117">
        <v>11.725</v>
      </c>
      <c r="L585" s="213">
        <v>0</v>
      </c>
      <c r="M585" s="212"/>
      <c r="N585" s="214">
        <f>ROUND($L$585*$K$585,2)</f>
        <v>0</v>
      </c>
      <c r="O585" s="212"/>
      <c r="P585" s="212"/>
      <c r="Q585" s="212"/>
      <c r="R585" s="23"/>
      <c r="T585" s="118"/>
      <c r="U585" s="29" t="s">
        <v>47</v>
      </c>
      <c r="V585" s="119">
        <v>1.339</v>
      </c>
      <c r="W585" s="119">
        <f>$V$585*$K$585</f>
        <v>15.699774999999999</v>
      </c>
      <c r="X585" s="119">
        <v>2.5000000000000001E-4</v>
      </c>
      <c r="Y585" s="119">
        <f>$X$585*$K$585</f>
        <v>2.9312499999999998E-3</v>
      </c>
      <c r="Z585" s="119">
        <v>0</v>
      </c>
      <c r="AA585" s="120">
        <f>$Z$585*$K$585</f>
        <v>0</v>
      </c>
      <c r="AR585" s="6" t="s">
        <v>224</v>
      </c>
      <c r="AT585" s="6" t="s">
        <v>157</v>
      </c>
      <c r="AU585" s="6" t="s">
        <v>102</v>
      </c>
      <c r="AY585" s="6" t="s">
        <v>156</v>
      </c>
      <c r="BE585" s="83">
        <f>IF($U$585="základní",$N$585,0)</f>
        <v>0</v>
      </c>
      <c r="BF585" s="83">
        <f>IF($U$585="snížená",$N$585,0)</f>
        <v>0</v>
      </c>
      <c r="BG585" s="83">
        <f>IF($U$585="zákl. přenesená",$N$585,0)</f>
        <v>0</v>
      </c>
      <c r="BH585" s="83">
        <f>IF($U$585="sníž. přenesená",$N$585,0)</f>
        <v>0</v>
      </c>
      <c r="BI585" s="83">
        <f>IF($U$585="nulová",$N$585,0)</f>
        <v>0</v>
      </c>
      <c r="BJ585" s="6" t="s">
        <v>21</v>
      </c>
      <c r="BK585" s="83">
        <f>ROUND($L$585*$K$585,2)</f>
        <v>0</v>
      </c>
      <c r="BL585" s="6" t="s">
        <v>224</v>
      </c>
    </row>
    <row r="586" spans="2:64" s="6" customFormat="1" ht="15.75" customHeight="1" x14ac:dyDescent="0.3">
      <c r="B586" s="126"/>
      <c r="E586" s="127"/>
      <c r="F586" s="217" t="s">
        <v>689</v>
      </c>
      <c r="G586" s="218"/>
      <c r="H586" s="218"/>
      <c r="I586" s="218"/>
      <c r="K586" s="128">
        <v>11.725</v>
      </c>
      <c r="R586" s="129"/>
      <c r="T586" s="130"/>
      <c r="AA586" s="131"/>
      <c r="AT586" s="127" t="s">
        <v>163</v>
      </c>
      <c r="AU586" s="127" t="s">
        <v>102</v>
      </c>
      <c r="AV586" s="127" t="s">
        <v>102</v>
      </c>
      <c r="AW586" s="127" t="s">
        <v>111</v>
      </c>
      <c r="AX586" s="127" t="s">
        <v>21</v>
      </c>
      <c r="AY586" s="127" t="s">
        <v>156</v>
      </c>
    </row>
    <row r="587" spans="2:64" s="6" customFormat="1" ht="63" customHeight="1" x14ac:dyDescent="0.3">
      <c r="B587" s="22"/>
      <c r="C587" s="138" t="s">
        <v>690</v>
      </c>
      <c r="D587" s="138" t="s">
        <v>225</v>
      </c>
      <c r="E587" s="139" t="s">
        <v>691</v>
      </c>
      <c r="F587" s="223" t="s">
        <v>692</v>
      </c>
      <c r="G587" s="224"/>
      <c r="H587" s="224"/>
      <c r="I587" s="224"/>
      <c r="J587" s="140" t="s">
        <v>333</v>
      </c>
      <c r="K587" s="141">
        <v>2</v>
      </c>
      <c r="L587" s="225">
        <v>0</v>
      </c>
      <c r="M587" s="224"/>
      <c r="N587" s="226">
        <f>ROUND($L$587*$K$587,2)</f>
        <v>0</v>
      </c>
      <c r="O587" s="212"/>
      <c r="P587" s="212"/>
      <c r="Q587" s="212"/>
      <c r="R587" s="23"/>
      <c r="T587" s="118"/>
      <c r="U587" s="29" t="s">
        <v>47</v>
      </c>
      <c r="V587" s="119">
        <v>0</v>
      </c>
      <c r="W587" s="119">
        <f>$V$587*$K$587</f>
        <v>0</v>
      </c>
      <c r="X587" s="119">
        <v>1.4999999999999999E-2</v>
      </c>
      <c r="Y587" s="119">
        <f>$X$587*$K$587</f>
        <v>0.03</v>
      </c>
      <c r="Z587" s="119">
        <v>0</v>
      </c>
      <c r="AA587" s="120">
        <f>$Z$587*$K$587</f>
        <v>0</v>
      </c>
      <c r="AR587" s="6" t="s">
        <v>297</v>
      </c>
      <c r="AT587" s="6" t="s">
        <v>225</v>
      </c>
      <c r="AU587" s="6" t="s">
        <v>102</v>
      </c>
      <c r="AY587" s="6" t="s">
        <v>156</v>
      </c>
      <c r="BE587" s="83">
        <f>IF($U$587="základní",$N$587,0)</f>
        <v>0</v>
      </c>
      <c r="BF587" s="83">
        <f>IF($U$587="snížená",$N$587,0)</f>
        <v>0</v>
      </c>
      <c r="BG587" s="83">
        <f>IF($U$587="zákl. přenesená",$N$587,0)</f>
        <v>0</v>
      </c>
      <c r="BH587" s="83">
        <f>IF($U$587="sníž. přenesená",$N$587,0)</f>
        <v>0</v>
      </c>
      <c r="BI587" s="83">
        <f>IF($U$587="nulová",$N$587,0)</f>
        <v>0</v>
      </c>
      <c r="BJ587" s="6" t="s">
        <v>21</v>
      </c>
      <c r="BK587" s="83">
        <f>ROUND($L$587*$K$587,2)</f>
        <v>0</v>
      </c>
      <c r="BL587" s="6" t="s">
        <v>224</v>
      </c>
    </row>
    <row r="588" spans="2:64" s="6" customFormat="1" ht="63" customHeight="1" x14ac:dyDescent="0.3">
      <c r="B588" s="22"/>
      <c r="C588" s="138" t="s">
        <v>693</v>
      </c>
      <c r="D588" s="138" t="s">
        <v>225</v>
      </c>
      <c r="E588" s="139" t="s">
        <v>694</v>
      </c>
      <c r="F588" s="223" t="s">
        <v>695</v>
      </c>
      <c r="G588" s="224"/>
      <c r="H588" s="224"/>
      <c r="I588" s="224"/>
      <c r="J588" s="140" t="s">
        <v>333</v>
      </c>
      <c r="K588" s="141">
        <v>1</v>
      </c>
      <c r="L588" s="225">
        <v>0</v>
      </c>
      <c r="M588" s="224"/>
      <c r="N588" s="226">
        <f>ROUND($L$588*$K$588,2)</f>
        <v>0</v>
      </c>
      <c r="O588" s="212"/>
      <c r="P588" s="212"/>
      <c r="Q588" s="212"/>
      <c r="R588" s="23"/>
      <c r="T588" s="118"/>
      <c r="U588" s="29" t="s">
        <v>47</v>
      </c>
      <c r="V588" s="119">
        <v>0</v>
      </c>
      <c r="W588" s="119">
        <f>$V$588*$K$588</f>
        <v>0</v>
      </c>
      <c r="X588" s="119">
        <v>0.01</v>
      </c>
      <c r="Y588" s="119">
        <f>$X$588*$K$588</f>
        <v>0.01</v>
      </c>
      <c r="Z588" s="119">
        <v>0</v>
      </c>
      <c r="AA588" s="120">
        <f>$Z$588*$K$588</f>
        <v>0</v>
      </c>
      <c r="AR588" s="6" t="s">
        <v>297</v>
      </c>
      <c r="AT588" s="6" t="s">
        <v>225</v>
      </c>
      <c r="AU588" s="6" t="s">
        <v>102</v>
      </c>
      <c r="AY588" s="6" t="s">
        <v>156</v>
      </c>
      <c r="BE588" s="83">
        <f>IF($U$588="základní",$N$588,0)</f>
        <v>0</v>
      </c>
      <c r="BF588" s="83">
        <f>IF($U$588="snížená",$N$588,0)</f>
        <v>0</v>
      </c>
      <c r="BG588" s="83">
        <f>IF($U$588="zákl. přenesená",$N$588,0)</f>
        <v>0</v>
      </c>
      <c r="BH588" s="83">
        <f>IF($U$588="sníž. přenesená",$N$588,0)</f>
        <v>0</v>
      </c>
      <c r="BI588" s="83">
        <f>IF($U$588="nulová",$N$588,0)</f>
        <v>0</v>
      </c>
      <c r="BJ588" s="6" t="s">
        <v>21</v>
      </c>
      <c r="BK588" s="83">
        <f>ROUND($L$588*$K$588,2)</f>
        <v>0</v>
      </c>
      <c r="BL588" s="6" t="s">
        <v>224</v>
      </c>
    </row>
    <row r="589" spans="2:64" s="6" customFormat="1" ht="63" customHeight="1" x14ac:dyDescent="0.3">
      <c r="B589" s="22"/>
      <c r="C589" s="138" t="s">
        <v>696</v>
      </c>
      <c r="D589" s="138" t="s">
        <v>225</v>
      </c>
      <c r="E589" s="139" t="s">
        <v>697</v>
      </c>
      <c r="F589" s="223" t="s">
        <v>698</v>
      </c>
      <c r="G589" s="224"/>
      <c r="H589" s="224"/>
      <c r="I589" s="224"/>
      <c r="J589" s="140" t="s">
        <v>333</v>
      </c>
      <c r="K589" s="141">
        <v>1</v>
      </c>
      <c r="L589" s="225">
        <v>0</v>
      </c>
      <c r="M589" s="224"/>
      <c r="N589" s="226">
        <f>ROUND($L$589*$K$589,2)</f>
        <v>0</v>
      </c>
      <c r="O589" s="212"/>
      <c r="P589" s="212"/>
      <c r="Q589" s="212"/>
      <c r="R589" s="23"/>
      <c r="T589" s="118"/>
      <c r="U589" s="29" t="s">
        <v>47</v>
      </c>
      <c r="V589" s="119">
        <v>0</v>
      </c>
      <c r="W589" s="119">
        <f>$V$589*$K$589</f>
        <v>0</v>
      </c>
      <c r="X589" s="119">
        <v>0.01</v>
      </c>
      <c r="Y589" s="119">
        <f>$X$589*$K$589</f>
        <v>0.01</v>
      </c>
      <c r="Z589" s="119">
        <v>0</v>
      </c>
      <c r="AA589" s="120">
        <f>$Z$589*$K$589</f>
        <v>0</v>
      </c>
      <c r="AR589" s="6" t="s">
        <v>297</v>
      </c>
      <c r="AT589" s="6" t="s">
        <v>225</v>
      </c>
      <c r="AU589" s="6" t="s">
        <v>102</v>
      </c>
      <c r="AY589" s="6" t="s">
        <v>156</v>
      </c>
      <c r="BE589" s="83">
        <f>IF($U$589="základní",$N$589,0)</f>
        <v>0</v>
      </c>
      <c r="BF589" s="83">
        <f>IF($U$589="snížená",$N$589,0)</f>
        <v>0</v>
      </c>
      <c r="BG589" s="83">
        <f>IF($U$589="zákl. přenesená",$N$589,0)</f>
        <v>0</v>
      </c>
      <c r="BH589" s="83">
        <f>IF($U$589="sníž. přenesená",$N$589,0)</f>
        <v>0</v>
      </c>
      <c r="BI589" s="83">
        <f>IF($U$589="nulová",$N$589,0)</f>
        <v>0</v>
      </c>
      <c r="BJ589" s="6" t="s">
        <v>21</v>
      </c>
      <c r="BK589" s="83">
        <f>ROUND($L$589*$K$589,2)</f>
        <v>0</v>
      </c>
      <c r="BL589" s="6" t="s">
        <v>224</v>
      </c>
    </row>
    <row r="590" spans="2:64" s="6" customFormat="1" ht="63" customHeight="1" x14ac:dyDescent="0.3">
      <c r="B590" s="22"/>
      <c r="C590" s="138" t="s">
        <v>699</v>
      </c>
      <c r="D590" s="138" t="s">
        <v>225</v>
      </c>
      <c r="E590" s="139" t="s">
        <v>700</v>
      </c>
      <c r="F590" s="223" t="s">
        <v>701</v>
      </c>
      <c r="G590" s="224"/>
      <c r="H590" s="224"/>
      <c r="I590" s="224"/>
      <c r="J590" s="140" t="s">
        <v>333</v>
      </c>
      <c r="K590" s="141">
        <v>1</v>
      </c>
      <c r="L590" s="225">
        <v>0</v>
      </c>
      <c r="M590" s="224"/>
      <c r="N590" s="226">
        <f>ROUND($L$590*$K$590,2)</f>
        <v>0</v>
      </c>
      <c r="O590" s="212"/>
      <c r="P590" s="212"/>
      <c r="Q590" s="212"/>
      <c r="R590" s="23"/>
      <c r="T590" s="118"/>
      <c r="U590" s="29" t="s">
        <v>47</v>
      </c>
      <c r="V590" s="119">
        <v>0</v>
      </c>
      <c r="W590" s="119">
        <f>$V$590*$K$590</f>
        <v>0</v>
      </c>
      <c r="X590" s="119">
        <v>1.4999999999999999E-2</v>
      </c>
      <c r="Y590" s="119">
        <f>$X$590*$K$590</f>
        <v>1.4999999999999999E-2</v>
      </c>
      <c r="Z590" s="119">
        <v>0</v>
      </c>
      <c r="AA590" s="120">
        <f>$Z$590*$K$590</f>
        <v>0</v>
      </c>
      <c r="AR590" s="6" t="s">
        <v>297</v>
      </c>
      <c r="AT590" s="6" t="s">
        <v>225</v>
      </c>
      <c r="AU590" s="6" t="s">
        <v>102</v>
      </c>
      <c r="AY590" s="6" t="s">
        <v>156</v>
      </c>
      <c r="BE590" s="83">
        <f>IF($U$590="základní",$N$590,0)</f>
        <v>0</v>
      </c>
      <c r="BF590" s="83">
        <f>IF($U$590="snížená",$N$590,0)</f>
        <v>0</v>
      </c>
      <c r="BG590" s="83">
        <f>IF($U$590="zákl. přenesená",$N$590,0)</f>
        <v>0</v>
      </c>
      <c r="BH590" s="83">
        <f>IF($U$590="sníž. přenesená",$N$590,0)</f>
        <v>0</v>
      </c>
      <c r="BI590" s="83">
        <f>IF($U$590="nulová",$N$590,0)</f>
        <v>0</v>
      </c>
      <c r="BJ590" s="6" t="s">
        <v>21</v>
      </c>
      <c r="BK590" s="83">
        <f>ROUND($L$590*$K$590,2)</f>
        <v>0</v>
      </c>
      <c r="BL590" s="6" t="s">
        <v>224</v>
      </c>
    </row>
    <row r="591" spans="2:64" s="6" customFormat="1" ht="27" customHeight="1" x14ac:dyDescent="0.3">
      <c r="B591" s="22"/>
      <c r="C591" s="114" t="s">
        <v>702</v>
      </c>
      <c r="D591" s="114" t="s">
        <v>157</v>
      </c>
      <c r="E591" s="115" t="s">
        <v>703</v>
      </c>
      <c r="F591" s="211" t="s">
        <v>704</v>
      </c>
      <c r="G591" s="212"/>
      <c r="H591" s="212"/>
      <c r="I591" s="212"/>
      <c r="J591" s="116" t="s">
        <v>333</v>
      </c>
      <c r="K591" s="117">
        <v>1</v>
      </c>
      <c r="L591" s="213">
        <v>0</v>
      </c>
      <c r="M591" s="212"/>
      <c r="N591" s="214">
        <f>ROUND($L$591*$K$591,2)</f>
        <v>0</v>
      </c>
      <c r="O591" s="212"/>
      <c r="P591" s="212"/>
      <c r="Q591" s="212"/>
      <c r="R591" s="23"/>
      <c r="T591" s="118"/>
      <c r="U591" s="29" t="s">
        <v>47</v>
      </c>
      <c r="V591" s="119">
        <v>1.6819999999999999</v>
      </c>
      <c r="W591" s="119">
        <f>$V$591*$K$591</f>
        <v>1.6819999999999999</v>
      </c>
      <c r="X591" s="119">
        <v>0</v>
      </c>
      <c r="Y591" s="119">
        <f>$X$591*$K$591</f>
        <v>0</v>
      </c>
      <c r="Z591" s="119">
        <v>0</v>
      </c>
      <c r="AA591" s="120">
        <f>$Z$591*$K$591</f>
        <v>0</v>
      </c>
      <c r="AR591" s="6" t="s">
        <v>224</v>
      </c>
      <c r="AT591" s="6" t="s">
        <v>157</v>
      </c>
      <c r="AU591" s="6" t="s">
        <v>102</v>
      </c>
      <c r="AY591" s="6" t="s">
        <v>156</v>
      </c>
      <c r="BE591" s="83">
        <f>IF($U$591="základní",$N$591,0)</f>
        <v>0</v>
      </c>
      <c r="BF591" s="83">
        <f>IF($U$591="snížená",$N$591,0)</f>
        <v>0</v>
      </c>
      <c r="BG591" s="83">
        <f>IF($U$591="zákl. přenesená",$N$591,0)</f>
        <v>0</v>
      </c>
      <c r="BH591" s="83">
        <f>IF($U$591="sníž. přenesená",$N$591,0)</f>
        <v>0</v>
      </c>
      <c r="BI591" s="83">
        <f>IF($U$591="nulová",$N$591,0)</f>
        <v>0</v>
      </c>
      <c r="BJ591" s="6" t="s">
        <v>21</v>
      </c>
      <c r="BK591" s="83">
        <f>ROUND($L$591*$K$591,2)</f>
        <v>0</v>
      </c>
      <c r="BL591" s="6" t="s">
        <v>224</v>
      </c>
    </row>
    <row r="592" spans="2:64" s="6" customFormat="1" ht="27" customHeight="1" x14ac:dyDescent="0.3">
      <c r="B592" s="22"/>
      <c r="C592" s="138" t="s">
        <v>705</v>
      </c>
      <c r="D592" s="138" t="s">
        <v>225</v>
      </c>
      <c r="E592" s="139" t="s">
        <v>706</v>
      </c>
      <c r="F592" s="223" t="s">
        <v>707</v>
      </c>
      <c r="G592" s="224"/>
      <c r="H592" s="224"/>
      <c r="I592" s="224"/>
      <c r="J592" s="140" t="s">
        <v>333</v>
      </c>
      <c r="K592" s="141">
        <v>1</v>
      </c>
      <c r="L592" s="225">
        <v>0</v>
      </c>
      <c r="M592" s="224"/>
      <c r="N592" s="226">
        <f>ROUND($L$592*$K$592,2)</f>
        <v>0</v>
      </c>
      <c r="O592" s="212"/>
      <c r="P592" s="212"/>
      <c r="Q592" s="212"/>
      <c r="R592" s="23"/>
      <c r="T592" s="118"/>
      <c r="U592" s="29" t="s">
        <v>47</v>
      </c>
      <c r="V592" s="119">
        <v>0</v>
      </c>
      <c r="W592" s="119">
        <f>$V$592*$K$592</f>
        <v>0</v>
      </c>
      <c r="X592" s="119">
        <v>1.55E-2</v>
      </c>
      <c r="Y592" s="119">
        <f>$X$592*$K$592</f>
        <v>1.55E-2</v>
      </c>
      <c r="Z592" s="119">
        <v>0</v>
      </c>
      <c r="AA592" s="120">
        <f>$Z$592*$K$592</f>
        <v>0</v>
      </c>
      <c r="AR592" s="6" t="s">
        <v>297</v>
      </c>
      <c r="AT592" s="6" t="s">
        <v>225</v>
      </c>
      <c r="AU592" s="6" t="s">
        <v>102</v>
      </c>
      <c r="AY592" s="6" t="s">
        <v>156</v>
      </c>
      <c r="BE592" s="83">
        <f>IF($U$592="základní",$N$592,0)</f>
        <v>0</v>
      </c>
      <c r="BF592" s="83">
        <f>IF($U$592="snížená",$N$592,0)</f>
        <v>0</v>
      </c>
      <c r="BG592" s="83">
        <f>IF($U$592="zákl. přenesená",$N$592,0)</f>
        <v>0</v>
      </c>
      <c r="BH592" s="83">
        <f>IF($U$592="sníž. přenesená",$N$592,0)</f>
        <v>0</v>
      </c>
      <c r="BI592" s="83">
        <f>IF($U$592="nulová",$N$592,0)</f>
        <v>0</v>
      </c>
      <c r="BJ592" s="6" t="s">
        <v>21</v>
      </c>
      <c r="BK592" s="83">
        <f>ROUND($L$592*$K$592,2)</f>
        <v>0</v>
      </c>
      <c r="BL592" s="6" t="s">
        <v>224</v>
      </c>
    </row>
    <row r="593" spans="2:64" s="6" customFormat="1" ht="27" customHeight="1" x14ac:dyDescent="0.3">
      <c r="B593" s="22"/>
      <c r="C593" s="114" t="s">
        <v>708</v>
      </c>
      <c r="D593" s="114" t="s">
        <v>157</v>
      </c>
      <c r="E593" s="115" t="s">
        <v>709</v>
      </c>
      <c r="F593" s="211" t="s">
        <v>710</v>
      </c>
      <c r="G593" s="212"/>
      <c r="H593" s="212"/>
      <c r="I593" s="212"/>
      <c r="J593" s="116" t="s">
        <v>333</v>
      </c>
      <c r="K593" s="117">
        <v>1</v>
      </c>
      <c r="L593" s="213">
        <v>0</v>
      </c>
      <c r="M593" s="212"/>
      <c r="N593" s="214">
        <f>ROUND($L$593*$K$593,2)</f>
        <v>0</v>
      </c>
      <c r="O593" s="212"/>
      <c r="P593" s="212"/>
      <c r="Q593" s="212"/>
      <c r="R593" s="23"/>
      <c r="T593" s="118"/>
      <c r="U593" s="29" t="s">
        <v>47</v>
      </c>
      <c r="V593" s="119">
        <v>7.36</v>
      </c>
      <c r="W593" s="119">
        <f>$V$593*$K$593</f>
        <v>7.36</v>
      </c>
      <c r="X593" s="119">
        <v>8.7000000000000001E-4</v>
      </c>
      <c r="Y593" s="119">
        <f>$X$593*$K$593</f>
        <v>8.7000000000000001E-4</v>
      </c>
      <c r="Z593" s="119">
        <v>0</v>
      </c>
      <c r="AA593" s="120">
        <f>$Z$593*$K$593</f>
        <v>0</v>
      </c>
      <c r="AR593" s="6" t="s">
        <v>224</v>
      </c>
      <c r="AT593" s="6" t="s">
        <v>157</v>
      </c>
      <c r="AU593" s="6" t="s">
        <v>102</v>
      </c>
      <c r="AY593" s="6" t="s">
        <v>156</v>
      </c>
      <c r="BE593" s="83">
        <f>IF($U$593="základní",$N$593,0)</f>
        <v>0</v>
      </c>
      <c r="BF593" s="83">
        <f>IF($U$593="snížená",$N$593,0)</f>
        <v>0</v>
      </c>
      <c r="BG593" s="83">
        <f>IF($U$593="zákl. přenesená",$N$593,0)</f>
        <v>0</v>
      </c>
      <c r="BH593" s="83">
        <f>IF($U$593="sníž. přenesená",$N$593,0)</f>
        <v>0</v>
      </c>
      <c r="BI593" s="83">
        <f>IF($U$593="nulová",$N$593,0)</f>
        <v>0</v>
      </c>
      <c r="BJ593" s="6" t="s">
        <v>21</v>
      </c>
      <c r="BK593" s="83">
        <f>ROUND($L$593*$K$593,2)</f>
        <v>0</v>
      </c>
      <c r="BL593" s="6" t="s">
        <v>224</v>
      </c>
    </row>
    <row r="594" spans="2:64" s="6" customFormat="1" ht="51" customHeight="1" x14ac:dyDescent="0.3">
      <c r="B594" s="22"/>
      <c r="C594" s="138" t="s">
        <v>711</v>
      </c>
      <c r="D594" s="138" t="s">
        <v>225</v>
      </c>
      <c r="E594" s="139" t="s">
        <v>712</v>
      </c>
      <c r="F594" s="223" t="s">
        <v>713</v>
      </c>
      <c r="G594" s="224"/>
      <c r="H594" s="224"/>
      <c r="I594" s="224"/>
      <c r="J594" s="140" t="s">
        <v>333</v>
      </c>
      <c r="K594" s="141">
        <v>1</v>
      </c>
      <c r="L594" s="225">
        <v>0</v>
      </c>
      <c r="M594" s="224"/>
      <c r="N594" s="226">
        <f>ROUND($L$594*$K$594,2)</f>
        <v>0</v>
      </c>
      <c r="O594" s="212"/>
      <c r="P594" s="212"/>
      <c r="Q594" s="212"/>
      <c r="R594" s="23"/>
      <c r="T594" s="118"/>
      <c r="U594" s="29" t="s">
        <v>47</v>
      </c>
      <c r="V594" s="119">
        <v>0</v>
      </c>
      <c r="W594" s="119">
        <f>$V$594*$K$594</f>
        <v>0</v>
      </c>
      <c r="X594" s="119">
        <v>1.4999999999999999E-2</v>
      </c>
      <c r="Y594" s="119">
        <f>$X$594*$K$594</f>
        <v>1.4999999999999999E-2</v>
      </c>
      <c r="Z594" s="119">
        <v>0</v>
      </c>
      <c r="AA594" s="120">
        <f>$Z$594*$K$594</f>
        <v>0</v>
      </c>
      <c r="AR594" s="6" t="s">
        <v>297</v>
      </c>
      <c r="AT594" s="6" t="s">
        <v>225</v>
      </c>
      <c r="AU594" s="6" t="s">
        <v>102</v>
      </c>
      <c r="AY594" s="6" t="s">
        <v>156</v>
      </c>
      <c r="BE594" s="83">
        <f>IF($U$594="základní",$N$594,0)</f>
        <v>0</v>
      </c>
      <c r="BF594" s="83">
        <f>IF($U$594="snížená",$N$594,0)</f>
        <v>0</v>
      </c>
      <c r="BG594" s="83">
        <f>IF($U$594="zákl. přenesená",$N$594,0)</f>
        <v>0</v>
      </c>
      <c r="BH594" s="83">
        <f>IF($U$594="sníž. přenesená",$N$594,0)</f>
        <v>0</v>
      </c>
      <c r="BI594" s="83">
        <f>IF($U$594="nulová",$N$594,0)</f>
        <v>0</v>
      </c>
      <c r="BJ594" s="6" t="s">
        <v>21</v>
      </c>
      <c r="BK594" s="83">
        <f>ROUND($L$594*$K$594,2)</f>
        <v>0</v>
      </c>
      <c r="BL594" s="6" t="s">
        <v>224</v>
      </c>
    </row>
    <row r="595" spans="2:64" s="6" customFormat="1" ht="27" customHeight="1" x14ac:dyDescent="0.3">
      <c r="B595" s="22"/>
      <c r="C595" s="114" t="s">
        <v>714</v>
      </c>
      <c r="D595" s="114" t="s">
        <v>157</v>
      </c>
      <c r="E595" s="115" t="s">
        <v>715</v>
      </c>
      <c r="F595" s="211" t="s">
        <v>716</v>
      </c>
      <c r="G595" s="212"/>
      <c r="H595" s="212"/>
      <c r="I595" s="212"/>
      <c r="J595" s="116" t="s">
        <v>333</v>
      </c>
      <c r="K595" s="117">
        <v>6</v>
      </c>
      <c r="L595" s="213">
        <v>0</v>
      </c>
      <c r="M595" s="212"/>
      <c r="N595" s="214">
        <f>ROUND($L$595*$K$595,2)</f>
        <v>0</v>
      </c>
      <c r="O595" s="212"/>
      <c r="P595" s="212"/>
      <c r="Q595" s="212"/>
      <c r="R595" s="23"/>
      <c r="T595" s="118"/>
      <c r="U595" s="29" t="s">
        <v>47</v>
      </c>
      <c r="V595" s="119">
        <v>0.46400000000000002</v>
      </c>
      <c r="W595" s="119">
        <f>$V$595*$K$595</f>
        <v>2.7840000000000003</v>
      </c>
      <c r="X595" s="119">
        <v>0</v>
      </c>
      <c r="Y595" s="119">
        <f>$X$595*$K$595</f>
        <v>0</v>
      </c>
      <c r="Z595" s="119">
        <v>0</v>
      </c>
      <c r="AA595" s="120">
        <f>$Z$595*$K$595</f>
        <v>0</v>
      </c>
      <c r="AR595" s="6" t="s">
        <v>224</v>
      </c>
      <c r="AT595" s="6" t="s">
        <v>157</v>
      </c>
      <c r="AU595" s="6" t="s">
        <v>102</v>
      </c>
      <c r="AY595" s="6" t="s">
        <v>156</v>
      </c>
      <c r="BE595" s="83">
        <f>IF($U$595="základní",$N$595,0)</f>
        <v>0</v>
      </c>
      <c r="BF595" s="83">
        <f>IF($U$595="snížená",$N$595,0)</f>
        <v>0</v>
      </c>
      <c r="BG595" s="83">
        <f>IF($U$595="zákl. přenesená",$N$595,0)</f>
        <v>0</v>
      </c>
      <c r="BH595" s="83">
        <f>IF($U$595="sníž. přenesená",$N$595,0)</f>
        <v>0</v>
      </c>
      <c r="BI595" s="83">
        <f>IF($U$595="nulová",$N$595,0)</f>
        <v>0</v>
      </c>
      <c r="BJ595" s="6" t="s">
        <v>21</v>
      </c>
      <c r="BK595" s="83">
        <f>ROUND($L$595*$K$595,2)</f>
        <v>0</v>
      </c>
      <c r="BL595" s="6" t="s">
        <v>224</v>
      </c>
    </row>
    <row r="596" spans="2:64" s="6" customFormat="1" ht="15.75" customHeight="1" x14ac:dyDescent="0.3">
      <c r="B596" s="121"/>
      <c r="E596" s="122"/>
      <c r="F596" s="215" t="s">
        <v>222</v>
      </c>
      <c r="G596" s="216"/>
      <c r="H596" s="216"/>
      <c r="I596" s="216"/>
      <c r="K596" s="122"/>
      <c r="R596" s="123"/>
      <c r="T596" s="124"/>
      <c r="AA596" s="125"/>
      <c r="AT596" s="122" t="s">
        <v>163</v>
      </c>
      <c r="AU596" s="122" t="s">
        <v>102</v>
      </c>
      <c r="AV596" s="122" t="s">
        <v>21</v>
      </c>
      <c r="AW596" s="122" t="s">
        <v>111</v>
      </c>
      <c r="AX596" s="122" t="s">
        <v>82</v>
      </c>
      <c r="AY596" s="122" t="s">
        <v>156</v>
      </c>
    </row>
    <row r="597" spans="2:64" s="6" customFormat="1" ht="15.75" customHeight="1" x14ac:dyDescent="0.3">
      <c r="B597" s="126"/>
      <c r="E597" s="127"/>
      <c r="F597" s="217" t="s">
        <v>717</v>
      </c>
      <c r="G597" s="218"/>
      <c r="H597" s="218"/>
      <c r="I597" s="218"/>
      <c r="K597" s="128">
        <v>6</v>
      </c>
      <c r="R597" s="129"/>
      <c r="T597" s="130"/>
      <c r="AA597" s="131"/>
      <c r="AT597" s="127" t="s">
        <v>163</v>
      </c>
      <c r="AU597" s="127" t="s">
        <v>102</v>
      </c>
      <c r="AV597" s="127" t="s">
        <v>102</v>
      </c>
      <c r="AW597" s="127" t="s">
        <v>111</v>
      </c>
      <c r="AX597" s="127" t="s">
        <v>21</v>
      </c>
      <c r="AY597" s="127" t="s">
        <v>156</v>
      </c>
    </row>
    <row r="598" spans="2:64" s="6" customFormat="1" ht="27" customHeight="1" x14ac:dyDescent="0.3">
      <c r="B598" s="22"/>
      <c r="C598" s="138" t="s">
        <v>718</v>
      </c>
      <c r="D598" s="138" t="s">
        <v>225</v>
      </c>
      <c r="E598" s="139" t="s">
        <v>719</v>
      </c>
      <c r="F598" s="223" t="s">
        <v>720</v>
      </c>
      <c r="G598" s="224"/>
      <c r="H598" s="224"/>
      <c r="I598" s="224"/>
      <c r="J598" s="140" t="s">
        <v>215</v>
      </c>
      <c r="K598" s="141">
        <v>5.2</v>
      </c>
      <c r="L598" s="225">
        <v>0</v>
      </c>
      <c r="M598" s="224"/>
      <c r="N598" s="226">
        <f>ROUND($L$598*$K$598,2)</f>
        <v>0</v>
      </c>
      <c r="O598" s="212"/>
      <c r="P598" s="212"/>
      <c r="Q598" s="212"/>
      <c r="R598" s="23"/>
      <c r="T598" s="118"/>
      <c r="U598" s="29" t="s">
        <v>47</v>
      </c>
      <c r="V598" s="119">
        <v>0</v>
      </c>
      <c r="W598" s="119">
        <f>$V$598*$K$598</f>
        <v>0</v>
      </c>
      <c r="X598" s="119">
        <v>1.5E-3</v>
      </c>
      <c r="Y598" s="119">
        <f>$X$598*$K$598</f>
        <v>7.8000000000000005E-3</v>
      </c>
      <c r="Z598" s="119">
        <v>0</v>
      </c>
      <c r="AA598" s="120">
        <f>$Z$598*$K$598</f>
        <v>0</v>
      </c>
      <c r="AR598" s="6" t="s">
        <v>297</v>
      </c>
      <c r="AT598" s="6" t="s">
        <v>225</v>
      </c>
      <c r="AU598" s="6" t="s">
        <v>102</v>
      </c>
      <c r="AY598" s="6" t="s">
        <v>156</v>
      </c>
      <c r="BE598" s="83">
        <f>IF($U$598="základní",$N$598,0)</f>
        <v>0</v>
      </c>
      <c r="BF598" s="83">
        <f>IF($U$598="snížená",$N$598,0)</f>
        <v>0</v>
      </c>
      <c r="BG598" s="83">
        <f>IF($U$598="zákl. přenesená",$N$598,0)</f>
        <v>0</v>
      </c>
      <c r="BH598" s="83">
        <f>IF($U$598="sníž. přenesená",$N$598,0)</f>
        <v>0</v>
      </c>
      <c r="BI598" s="83">
        <f>IF($U$598="nulová",$N$598,0)</f>
        <v>0</v>
      </c>
      <c r="BJ598" s="6" t="s">
        <v>21</v>
      </c>
      <c r="BK598" s="83">
        <f>ROUND($L$598*$K$598,2)</f>
        <v>0</v>
      </c>
      <c r="BL598" s="6" t="s">
        <v>224</v>
      </c>
    </row>
    <row r="599" spans="2:64" s="6" customFormat="1" ht="15.75" customHeight="1" x14ac:dyDescent="0.3">
      <c r="B599" s="121"/>
      <c r="E599" s="122"/>
      <c r="F599" s="215" t="s">
        <v>222</v>
      </c>
      <c r="G599" s="216"/>
      <c r="H599" s="216"/>
      <c r="I599" s="216"/>
      <c r="K599" s="122"/>
      <c r="R599" s="123"/>
      <c r="T599" s="124"/>
      <c r="AA599" s="125"/>
      <c r="AT599" s="122" t="s">
        <v>163</v>
      </c>
      <c r="AU599" s="122" t="s">
        <v>102</v>
      </c>
      <c r="AV599" s="122" t="s">
        <v>21</v>
      </c>
      <c r="AW599" s="122" t="s">
        <v>111</v>
      </c>
      <c r="AX599" s="122" t="s">
        <v>82</v>
      </c>
      <c r="AY599" s="122" t="s">
        <v>156</v>
      </c>
    </row>
    <row r="600" spans="2:64" s="6" customFormat="1" ht="15.75" customHeight="1" x14ac:dyDescent="0.3">
      <c r="B600" s="126"/>
      <c r="E600" s="127"/>
      <c r="F600" s="217" t="s">
        <v>721</v>
      </c>
      <c r="G600" s="218"/>
      <c r="H600" s="218"/>
      <c r="I600" s="218"/>
      <c r="K600" s="128">
        <v>5.2</v>
      </c>
      <c r="R600" s="129"/>
      <c r="T600" s="130"/>
      <c r="AA600" s="131"/>
      <c r="AT600" s="127" t="s">
        <v>163</v>
      </c>
      <c r="AU600" s="127" t="s">
        <v>102</v>
      </c>
      <c r="AV600" s="127" t="s">
        <v>102</v>
      </c>
      <c r="AW600" s="127" t="s">
        <v>111</v>
      </c>
      <c r="AX600" s="127" t="s">
        <v>21</v>
      </c>
      <c r="AY600" s="127" t="s">
        <v>156</v>
      </c>
    </row>
    <row r="601" spans="2:64" s="6" customFormat="1" ht="27" customHeight="1" x14ac:dyDescent="0.3">
      <c r="B601" s="22"/>
      <c r="C601" s="138" t="s">
        <v>722</v>
      </c>
      <c r="D601" s="138" t="s">
        <v>225</v>
      </c>
      <c r="E601" s="139" t="s">
        <v>723</v>
      </c>
      <c r="F601" s="223" t="s">
        <v>724</v>
      </c>
      <c r="G601" s="224"/>
      <c r="H601" s="224"/>
      <c r="I601" s="224"/>
      <c r="J601" s="140" t="s">
        <v>215</v>
      </c>
      <c r="K601" s="141">
        <v>3.2</v>
      </c>
      <c r="L601" s="225">
        <v>0</v>
      </c>
      <c r="M601" s="224"/>
      <c r="N601" s="226">
        <f>ROUND($L$601*$K$601,2)</f>
        <v>0</v>
      </c>
      <c r="O601" s="212"/>
      <c r="P601" s="212"/>
      <c r="Q601" s="212"/>
      <c r="R601" s="23"/>
      <c r="T601" s="118"/>
      <c r="U601" s="29" t="s">
        <v>47</v>
      </c>
      <c r="V601" s="119">
        <v>0</v>
      </c>
      <c r="W601" s="119">
        <f>$V$601*$K$601</f>
        <v>0</v>
      </c>
      <c r="X601" s="119">
        <v>1.1000000000000001E-3</v>
      </c>
      <c r="Y601" s="119">
        <f>$X$601*$K$601</f>
        <v>3.5200000000000006E-3</v>
      </c>
      <c r="Z601" s="119">
        <v>0</v>
      </c>
      <c r="AA601" s="120">
        <f>$Z$601*$K$601</f>
        <v>0</v>
      </c>
      <c r="AR601" s="6" t="s">
        <v>297</v>
      </c>
      <c r="AT601" s="6" t="s">
        <v>225</v>
      </c>
      <c r="AU601" s="6" t="s">
        <v>102</v>
      </c>
      <c r="AY601" s="6" t="s">
        <v>156</v>
      </c>
      <c r="BE601" s="83">
        <f>IF($U$601="základní",$N$601,0)</f>
        <v>0</v>
      </c>
      <c r="BF601" s="83">
        <f>IF($U$601="snížená",$N$601,0)</f>
        <v>0</v>
      </c>
      <c r="BG601" s="83">
        <f>IF($U$601="zákl. přenesená",$N$601,0)</f>
        <v>0</v>
      </c>
      <c r="BH601" s="83">
        <f>IF($U$601="sníž. přenesená",$N$601,0)</f>
        <v>0</v>
      </c>
      <c r="BI601" s="83">
        <f>IF($U$601="nulová",$N$601,0)</f>
        <v>0</v>
      </c>
      <c r="BJ601" s="6" t="s">
        <v>21</v>
      </c>
      <c r="BK601" s="83">
        <f>ROUND($L$601*$K$601,2)</f>
        <v>0</v>
      </c>
      <c r="BL601" s="6" t="s">
        <v>224</v>
      </c>
    </row>
    <row r="602" spans="2:64" s="6" customFormat="1" ht="15.75" customHeight="1" x14ac:dyDescent="0.3">
      <c r="B602" s="121"/>
      <c r="E602" s="122"/>
      <c r="F602" s="215" t="s">
        <v>222</v>
      </c>
      <c r="G602" s="216"/>
      <c r="H602" s="216"/>
      <c r="I602" s="216"/>
      <c r="K602" s="122"/>
      <c r="R602" s="123"/>
      <c r="T602" s="124"/>
      <c r="AA602" s="125"/>
      <c r="AT602" s="122" t="s">
        <v>163</v>
      </c>
      <c r="AU602" s="122" t="s">
        <v>102</v>
      </c>
      <c r="AV602" s="122" t="s">
        <v>21</v>
      </c>
      <c r="AW602" s="122" t="s">
        <v>111</v>
      </c>
      <c r="AX602" s="122" t="s">
        <v>82</v>
      </c>
      <c r="AY602" s="122" t="s">
        <v>156</v>
      </c>
    </row>
    <row r="603" spans="2:64" s="6" customFormat="1" ht="15.75" customHeight="1" x14ac:dyDescent="0.3">
      <c r="B603" s="126"/>
      <c r="E603" s="127"/>
      <c r="F603" s="217" t="s">
        <v>644</v>
      </c>
      <c r="G603" s="218"/>
      <c r="H603" s="218"/>
      <c r="I603" s="218"/>
      <c r="K603" s="128">
        <v>3.2</v>
      </c>
      <c r="R603" s="129"/>
      <c r="T603" s="130"/>
      <c r="AA603" s="131"/>
      <c r="AT603" s="127" t="s">
        <v>163</v>
      </c>
      <c r="AU603" s="127" t="s">
        <v>102</v>
      </c>
      <c r="AV603" s="127" t="s">
        <v>102</v>
      </c>
      <c r="AW603" s="127" t="s">
        <v>111</v>
      </c>
      <c r="AX603" s="127" t="s">
        <v>21</v>
      </c>
      <c r="AY603" s="127" t="s">
        <v>156</v>
      </c>
    </row>
    <row r="604" spans="2:64" s="6" customFormat="1" ht="27" customHeight="1" x14ac:dyDescent="0.3">
      <c r="B604" s="22"/>
      <c r="C604" s="114" t="s">
        <v>725</v>
      </c>
      <c r="D604" s="114" t="s">
        <v>157</v>
      </c>
      <c r="E604" s="115" t="s">
        <v>726</v>
      </c>
      <c r="F604" s="211" t="s">
        <v>727</v>
      </c>
      <c r="G604" s="212"/>
      <c r="H604" s="212"/>
      <c r="I604" s="212"/>
      <c r="J604" s="116" t="s">
        <v>333</v>
      </c>
      <c r="K604" s="117">
        <v>1</v>
      </c>
      <c r="L604" s="213">
        <v>0</v>
      </c>
      <c r="M604" s="212"/>
      <c r="N604" s="214">
        <f>ROUND($L$604*$K$604,2)</f>
        <v>0</v>
      </c>
      <c r="O604" s="212"/>
      <c r="P604" s="212"/>
      <c r="Q604" s="212"/>
      <c r="R604" s="23"/>
      <c r="T604" s="118"/>
      <c r="U604" s="29" t="s">
        <v>47</v>
      </c>
      <c r="V604" s="119">
        <v>0.52100000000000002</v>
      </c>
      <c r="W604" s="119">
        <f>$V$604*$K$604</f>
        <v>0.52100000000000002</v>
      </c>
      <c r="X604" s="119">
        <v>0</v>
      </c>
      <c r="Y604" s="119">
        <f>$X$604*$K$604</f>
        <v>0</v>
      </c>
      <c r="Z604" s="119">
        <v>0</v>
      </c>
      <c r="AA604" s="120">
        <f>$Z$604*$K$604</f>
        <v>0</v>
      </c>
      <c r="AR604" s="6" t="s">
        <v>224</v>
      </c>
      <c r="AT604" s="6" t="s">
        <v>157</v>
      </c>
      <c r="AU604" s="6" t="s">
        <v>102</v>
      </c>
      <c r="AY604" s="6" t="s">
        <v>156</v>
      </c>
      <c r="BE604" s="83">
        <f>IF($U$604="základní",$N$604,0)</f>
        <v>0</v>
      </c>
      <c r="BF604" s="83">
        <f>IF($U$604="snížená",$N$604,0)</f>
        <v>0</v>
      </c>
      <c r="BG604" s="83">
        <f>IF($U$604="zákl. přenesená",$N$604,0)</f>
        <v>0</v>
      </c>
      <c r="BH604" s="83">
        <f>IF($U$604="sníž. přenesená",$N$604,0)</f>
        <v>0</v>
      </c>
      <c r="BI604" s="83">
        <f>IF($U$604="nulová",$N$604,0)</f>
        <v>0</v>
      </c>
      <c r="BJ604" s="6" t="s">
        <v>21</v>
      </c>
      <c r="BK604" s="83">
        <f>ROUND($L$604*$K$604,2)</f>
        <v>0</v>
      </c>
      <c r="BL604" s="6" t="s">
        <v>224</v>
      </c>
    </row>
    <row r="605" spans="2:64" s="6" customFormat="1" ht="15.75" customHeight="1" x14ac:dyDescent="0.3">
      <c r="B605" s="121"/>
      <c r="E605" s="122"/>
      <c r="F605" s="215" t="s">
        <v>222</v>
      </c>
      <c r="G605" s="216"/>
      <c r="H605" s="216"/>
      <c r="I605" s="216"/>
      <c r="K605" s="122"/>
      <c r="R605" s="123"/>
      <c r="T605" s="124"/>
      <c r="AA605" s="125"/>
      <c r="AT605" s="122" t="s">
        <v>163</v>
      </c>
      <c r="AU605" s="122" t="s">
        <v>102</v>
      </c>
      <c r="AV605" s="122" t="s">
        <v>21</v>
      </c>
      <c r="AW605" s="122" t="s">
        <v>111</v>
      </c>
      <c r="AX605" s="122" t="s">
        <v>82</v>
      </c>
      <c r="AY605" s="122" t="s">
        <v>156</v>
      </c>
    </row>
    <row r="606" spans="2:64" s="6" customFormat="1" ht="15.75" customHeight="1" x14ac:dyDescent="0.3">
      <c r="B606" s="126"/>
      <c r="E606" s="127"/>
      <c r="F606" s="217" t="s">
        <v>21</v>
      </c>
      <c r="G606" s="218"/>
      <c r="H606" s="218"/>
      <c r="I606" s="218"/>
      <c r="K606" s="128">
        <v>1</v>
      </c>
      <c r="R606" s="129"/>
      <c r="T606" s="130"/>
      <c r="AA606" s="131"/>
      <c r="AT606" s="127" t="s">
        <v>163</v>
      </c>
      <c r="AU606" s="127" t="s">
        <v>102</v>
      </c>
      <c r="AV606" s="127" t="s">
        <v>102</v>
      </c>
      <c r="AW606" s="127" t="s">
        <v>111</v>
      </c>
      <c r="AX606" s="127" t="s">
        <v>21</v>
      </c>
      <c r="AY606" s="127" t="s">
        <v>156</v>
      </c>
    </row>
    <row r="607" spans="2:64" s="6" customFormat="1" ht="27" customHeight="1" x14ac:dyDescent="0.3">
      <c r="B607" s="22"/>
      <c r="C607" s="138" t="s">
        <v>728</v>
      </c>
      <c r="D607" s="138" t="s">
        <v>225</v>
      </c>
      <c r="E607" s="139" t="s">
        <v>729</v>
      </c>
      <c r="F607" s="223" t="s">
        <v>730</v>
      </c>
      <c r="G607" s="224"/>
      <c r="H607" s="224"/>
      <c r="I607" s="224"/>
      <c r="J607" s="140" t="s">
        <v>215</v>
      </c>
      <c r="K607" s="141">
        <v>0.75</v>
      </c>
      <c r="L607" s="225">
        <v>0</v>
      </c>
      <c r="M607" s="224"/>
      <c r="N607" s="226">
        <f>ROUND($L$607*$K$607,2)</f>
        <v>0</v>
      </c>
      <c r="O607" s="212"/>
      <c r="P607" s="212"/>
      <c r="Q607" s="212"/>
      <c r="R607" s="23"/>
      <c r="T607" s="118"/>
      <c r="U607" s="29" t="s">
        <v>47</v>
      </c>
      <c r="V607" s="119">
        <v>0</v>
      </c>
      <c r="W607" s="119">
        <f>$V$607*$K$607</f>
        <v>0</v>
      </c>
      <c r="X607" s="119">
        <v>3.0000000000000001E-3</v>
      </c>
      <c r="Y607" s="119">
        <f>$X$607*$K$607</f>
        <v>2.2500000000000003E-3</v>
      </c>
      <c r="Z607" s="119">
        <v>0</v>
      </c>
      <c r="AA607" s="120">
        <f>$Z$607*$K$607</f>
        <v>0</v>
      </c>
      <c r="AR607" s="6" t="s">
        <v>297</v>
      </c>
      <c r="AT607" s="6" t="s">
        <v>225</v>
      </c>
      <c r="AU607" s="6" t="s">
        <v>102</v>
      </c>
      <c r="AY607" s="6" t="s">
        <v>156</v>
      </c>
      <c r="BE607" s="83">
        <f>IF($U$607="základní",$N$607,0)</f>
        <v>0</v>
      </c>
      <c r="BF607" s="83">
        <f>IF($U$607="snížená",$N$607,0)</f>
        <v>0</v>
      </c>
      <c r="BG607" s="83">
        <f>IF($U$607="zákl. přenesená",$N$607,0)</f>
        <v>0</v>
      </c>
      <c r="BH607" s="83">
        <f>IF($U$607="sníž. přenesená",$N$607,0)</f>
        <v>0</v>
      </c>
      <c r="BI607" s="83">
        <f>IF($U$607="nulová",$N$607,0)</f>
        <v>0</v>
      </c>
      <c r="BJ607" s="6" t="s">
        <v>21</v>
      </c>
      <c r="BK607" s="83">
        <f>ROUND($L$607*$K$607,2)</f>
        <v>0</v>
      </c>
      <c r="BL607" s="6" t="s">
        <v>224</v>
      </c>
    </row>
    <row r="608" spans="2:64" s="6" customFormat="1" ht="15.75" customHeight="1" x14ac:dyDescent="0.3">
      <c r="B608" s="121"/>
      <c r="E608" s="122"/>
      <c r="F608" s="215" t="s">
        <v>222</v>
      </c>
      <c r="G608" s="216"/>
      <c r="H608" s="216"/>
      <c r="I608" s="216"/>
      <c r="K608" s="122"/>
      <c r="R608" s="123"/>
      <c r="T608" s="124"/>
      <c r="AA608" s="125"/>
      <c r="AT608" s="122" t="s">
        <v>163</v>
      </c>
      <c r="AU608" s="122" t="s">
        <v>102</v>
      </c>
      <c r="AV608" s="122" t="s">
        <v>21</v>
      </c>
      <c r="AW608" s="122" t="s">
        <v>111</v>
      </c>
      <c r="AX608" s="122" t="s">
        <v>82</v>
      </c>
      <c r="AY608" s="122" t="s">
        <v>156</v>
      </c>
    </row>
    <row r="609" spans="2:64" s="6" customFormat="1" ht="15.75" customHeight="1" x14ac:dyDescent="0.3">
      <c r="B609" s="126"/>
      <c r="E609" s="127"/>
      <c r="F609" s="217" t="s">
        <v>731</v>
      </c>
      <c r="G609" s="218"/>
      <c r="H609" s="218"/>
      <c r="I609" s="218"/>
      <c r="K609" s="128">
        <v>0.75</v>
      </c>
      <c r="R609" s="129"/>
      <c r="T609" s="130"/>
      <c r="AA609" s="131"/>
      <c r="AT609" s="127" t="s">
        <v>163</v>
      </c>
      <c r="AU609" s="127" t="s">
        <v>102</v>
      </c>
      <c r="AV609" s="127" t="s">
        <v>102</v>
      </c>
      <c r="AW609" s="127" t="s">
        <v>111</v>
      </c>
      <c r="AX609" s="127" t="s">
        <v>21</v>
      </c>
      <c r="AY609" s="127" t="s">
        <v>156</v>
      </c>
    </row>
    <row r="610" spans="2:64" s="6" customFormat="1" ht="27" customHeight="1" x14ac:dyDescent="0.3">
      <c r="B610" s="22"/>
      <c r="C610" s="114" t="s">
        <v>732</v>
      </c>
      <c r="D610" s="114" t="s">
        <v>157</v>
      </c>
      <c r="E610" s="115" t="s">
        <v>733</v>
      </c>
      <c r="F610" s="211" t="s">
        <v>734</v>
      </c>
      <c r="G610" s="212"/>
      <c r="H610" s="212"/>
      <c r="I610" s="212"/>
      <c r="J610" s="116" t="s">
        <v>333</v>
      </c>
      <c r="K610" s="117">
        <v>2</v>
      </c>
      <c r="L610" s="213">
        <v>0</v>
      </c>
      <c r="M610" s="212"/>
      <c r="N610" s="214">
        <f>ROUND($L$610*$K$610,2)</f>
        <v>0</v>
      </c>
      <c r="O610" s="212"/>
      <c r="P610" s="212"/>
      <c r="Q610" s="212"/>
      <c r="R610" s="23"/>
      <c r="T610" s="118"/>
      <c r="U610" s="29" t="s">
        <v>47</v>
      </c>
      <c r="V610" s="119">
        <v>0.96699999999999997</v>
      </c>
      <c r="W610" s="119">
        <f>$V$610*$K$610</f>
        <v>1.9339999999999999</v>
      </c>
      <c r="X610" s="119">
        <v>0</v>
      </c>
      <c r="Y610" s="119">
        <f>$X$610*$K$610</f>
        <v>0</v>
      </c>
      <c r="Z610" s="119">
        <v>0</v>
      </c>
      <c r="AA610" s="120">
        <f>$Z$610*$K$610</f>
        <v>0</v>
      </c>
      <c r="AR610" s="6" t="s">
        <v>224</v>
      </c>
      <c r="AT610" s="6" t="s">
        <v>157</v>
      </c>
      <c r="AU610" s="6" t="s">
        <v>102</v>
      </c>
      <c r="AY610" s="6" t="s">
        <v>156</v>
      </c>
      <c r="BE610" s="83">
        <f>IF($U$610="základní",$N$610,0)</f>
        <v>0</v>
      </c>
      <c r="BF610" s="83">
        <f>IF($U$610="snížená",$N$610,0)</f>
        <v>0</v>
      </c>
      <c r="BG610" s="83">
        <f>IF($U$610="zákl. přenesená",$N$610,0)</f>
        <v>0</v>
      </c>
      <c r="BH610" s="83">
        <f>IF($U$610="sníž. přenesená",$N$610,0)</f>
        <v>0</v>
      </c>
      <c r="BI610" s="83">
        <f>IF($U$610="nulová",$N$610,0)</f>
        <v>0</v>
      </c>
      <c r="BJ610" s="6" t="s">
        <v>21</v>
      </c>
      <c r="BK610" s="83">
        <f>ROUND($L$610*$K$610,2)</f>
        <v>0</v>
      </c>
      <c r="BL610" s="6" t="s">
        <v>224</v>
      </c>
    </row>
    <row r="611" spans="2:64" s="6" customFormat="1" ht="15.75" customHeight="1" x14ac:dyDescent="0.3">
      <c r="B611" s="121"/>
      <c r="E611" s="122"/>
      <c r="F611" s="215" t="s">
        <v>222</v>
      </c>
      <c r="G611" s="216"/>
      <c r="H611" s="216"/>
      <c r="I611" s="216"/>
      <c r="K611" s="122"/>
      <c r="R611" s="123"/>
      <c r="T611" s="124"/>
      <c r="AA611" s="125"/>
      <c r="AT611" s="122" t="s">
        <v>163</v>
      </c>
      <c r="AU611" s="122" t="s">
        <v>102</v>
      </c>
      <c r="AV611" s="122" t="s">
        <v>21</v>
      </c>
      <c r="AW611" s="122" t="s">
        <v>111</v>
      </c>
      <c r="AX611" s="122" t="s">
        <v>82</v>
      </c>
      <c r="AY611" s="122" t="s">
        <v>156</v>
      </c>
    </row>
    <row r="612" spans="2:64" s="6" customFormat="1" ht="15.75" customHeight="1" x14ac:dyDescent="0.3">
      <c r="B612" s="126"/>
      <c r="E612" s="127"/>
      <c r="F612" s="217" t="s">
        <v>102</v>
      </c>
      <c r="G612" s="218"/>
      <c r="H612" s="218"/>
      <c r="I612" s="218"/>
      <c r="K612" s="128">
        <v>2</v>
      </c>
      <c r="R612" s="129"/>
      <c r="T612" s="130"/>
      <c r="AA612" s="131"/>
      <c r="AT612" s="127" t="s">
        <v>163</v>
      </c>
      <c r="AU612" s="127" t="s">
        <v>102</v>
      </c>
      <c r="AV612" s="127" t="s">
        <v>102</v>
      </c>
      <c r="AW612" s="127" t="s">
        <v>111</v>
      </c>
      <c r="AX612" s="127" t="s">
        <v>21</v>
      </c>
      <c r="AY612" s="127" t="s">
        <v>156</v>
      </c>
    </row>
    <row r="613" spans="2:64" s="6" customFormat="1" ht="27" customHeight="1" x14ac:dyDescent="0.3">
      <c r="B613" s="22"/>
      <c r="C613" s="138" t="s">
        <v>735</v>
      </c>
      <c r="D613" s="138" t="s">
        <v>225</v>
      </c>
      <c r="E613" s="139" t="s">
        <v>729</v>
      </c>
      <c r="F613" s="223" t="s">
        <v>730</v>
      </c>
      <c r="G613" s="224"/>
      <c r="H613" s="224"/>
      <c r="I613" s="224"/>
      <c r="J613" s="140" t="s">
        <v>215</v>
      </c>
      <c r="K613" s="141">
        <v>4.2</v>
      </c>
      <c r="L613" s="225">
        <v>0</v>
      </c>
      <c r="M613" s="224"/>
      <c r="N613" s="226">
        <f>ROUND($L$613*$K$613,2)</f>
        <v>0</v>
      </c>
      <c r="O613" s="212"/>
      <c r="P613" s="212"/>
      <c r="Q613" s="212"/>
      <c r="R613" s="23"/>
      <c r="T613" s="118"/>
      <c r="U613" s="29" t="s">
        <v>47</v>
      </c>
      <c r="V613" s="119">
        <v>0</v>
      </c>
      <c r="W613" s="119">
        <f>$V$613*$K$613</f>
        <v>0</v>
      </c>
      <c r="X613" s="119">
        <v>3.0000000000000001E-3</v>
      </c>
      <c r="Y613" s="119">
        <f>$X$613*$K$613</f>
        <v>1.26E-2</v>
      </c>
      <c r="Z613" s="119">
        <v>0</v>
      </c>
      <c r="AA613" s="120">
        <f>$Z$613*$K$613</f>
        <v>0</v>
      </c>
      <c r="AR613" s="6" t="s">
        <v>297</v>
      </c>
      <c r="AT613" s="6" t="s">
        <v>225</v>
      </c>
      <c r="AU613" s="6" t="s">
        <v>102</v>
      </c>
      <c r="AY613" s="6" t="s">
        <v>156</v>
      </c>
      <c r="BE613" s="83">
        <f>IF($U$613="základní",$N$613,0)</f>
        <v>0</v>
      </c>
      <c r="BF613" s="83">
        <f>IF($U$613="snížená",$N$613,0)</f>
        <v>0</v>
      </c>
      <c r="BG613" s="83">
        <f>IF($U$613="zákl. přenesená",$N$613,0)</f>
        <v>0</v>
      </c>
      <c r="BH613" s="83">
        <f>IF($U$613="sníž. přenesená",$N$613,0)</f>
        <v>0</v>
      </c>
      <c r="BI613" s="83">
        <f>IF($U$613="nulová",$N$613,0)</f>
        <v>0</v>
      </c>
      <c r="BJ613" s="6" t="s">
        <v>21</v>
      </c>
      <c r="BK613" s="83">
        <f>ROUND($L$613*$K$613,2)</f>
        <v>0</v>
      </c>
      <c r="BL613" s="6" t="s">
        <v>224</v>
      </c>
    </row>
    <row r="614" spans="2:64" s="6" customFormat="1" ht="15.75" customHeight="1" x14ac:dyDescent="0.3">
      <c r="B614" s="121"/>
      <c r="E614" s="122"/>
      <c r="F614" s="215" t="s">
        <v>222</v>
      </c>
      <c r="G614" s="216"/>
      <c r="H614" s="216"/>
      <c r="I614" s="216"/>
      <c r="K614" s="122"/>
      <c r="R614" s="123"/>
      <c r="T614" s="124"/>
      <c r="AA614" s="125"/>
      <c r="AT614" s="122" t="s">
        <v>163</v>
      </c>
      <c r="AU614" s="122" t="s">
        <v>102</v>
      </c>
      <c r="AV614" s="122" t="s">
        <v>21</v>
      </c>
      <c r="AW614" s="122" t="s">
        <v>111</v>
      </c>
      <c r="AX614" s="122" t="s">
        <v>82</v>
      </c>
      <c r="AY614" s="122" t="s">
        <v>156</v>
      </c>
    </row>
    <row r="615" spans="2:64" s="6" customFormat="1" ht="15.75" customHeight="1" x14ac:dyDescent="0.3">
      <c r="B615" s="126"/>
      <c r="E615" s="127"/>
      <c r="F615" s="217" t="s">
        <v>736</v>
      </c>
      <c r="G615" s="218"/>
      <c r="H615" s="218"/>
      <c r="I615" s="218"/>
      <c r="K615" s="128">
        <v>4.2</v>
      </c>
      <c r="R615" s="129"/>
      <c r="T615" s="130"/>
      <c r="AA615" s="131"/>
      <c r="AT615" s="127" t="s">
        <v>163</v>
      </c>
      <c r="AU615" s="127" t="s">
        <v>102</v>
      </c>
      <c r="AV615" s="127" t="s">
        <v>102</v>
      </c>
      <c r="AW615" s="127" t="s">
        <v>111</v>
      </c>
      <c r="AX615" s="127" t="s">
        <v>21</v>
      </c>
      <c r="AY615" s="127" t="s">
        <v>156</v>
      </c>
    </row>
    <row r="616" spans="2:64" s="6" customFormat="1" ht="27" customHeight="1" x14ac:dyDescent="0.3">
      <c r="B616" s="22"/>
      <c r="C616" s="138" t="s">
        <v>737</v>
      </c>
      <c r="D616" s="138" t="s">
        <v>225</v>
      </c>
      <c r="E616" s="139" t="s">
        <v>738</v>
      </c>
      <c r="F616" s="223" t="s">
        <v>739</v>
      </c>
      <c r="G616" s="224"/>
      <c r="H616" s="224"/>
      <c r="I616" s="224"/>
      <c r="J616" s="140" t="s">
        <v>333</v>
      </c>
      <c r="K616" s="141">
        <v>9</v>
      </c>
      <c r="L616" s="225">
        <v>0</v>
      </c>
      <c r="M616" s="224"/>
      <c r="N616" s="226">
        <f>ROUND($L$616*$K$616,2)</f>
        <v>0</v>
      </c>
      <c r="O616" s="212"/>
      <c r="P616" s="212"/>
      <c r="Q616" s="212"/>
      <c r="R616" s="23"/>
      <c r="T616" s="118"/>
      <c r="U616" s="29" t="s">
        <v>47</v>
      </c>
      <c r="V616" s="119">
        <v>0</v>
      </c>
      <c r="W616" s="119">
        <f>$V$616*$K$616</f>
        <v>0</v>
      </c>
      <c r="X616" s="119">
        <v>2.0000000000000001E-4</v>
      </c>
      <c r="Y616" s="119">
        <f>$X$616*$K$616</f>
        <v>1.8000000000000002E-3</v>
      </c>
      <c r="Z616" s="119">
        <v>0</v>
      </c>
      <c r="AA616" s="120">
        <f>$Z$616*$K$616</f>
        <v>0</v>
      </c>
      <c r="AR616" s="6" t="s">
        <v>297</v>
      </c>
      <c r="AT616" s="6" t="s">
        <v>225</v>
      </c>
      <c r="AU616" s="6" t="s">
        <v>102</v>
      </c>
      <c r="AY616" s="6" t="s">
        <v>156</v>
      </c>
      <c r="BE616" s="83">
        <f>IF($U$616="základní",$N$616,0)</f>
        <v>0</v>
      </c>
      <c r="BF616" s="83">
        <f>IF($U$616="snížená",$N$616,0)</f>
        <v>0</v>
      </c>
      <c r="BG616" s="83">
        <f>IF($U$616="zákl. přenesená",$N$616,0)</f>
        <v>0</v>
      </c>
      <c r="BH616" s="83">
        <f>IF($U$616="sníž. přenesená",$N$616,0)</f>
        <v>0</v>
      </c>
      <c r="BI616" s="83">
        <f>IF($U$616="nulová",$N$616,0)</f>
        <v>0</v>
      </c>
      <c r="BJ616" s="6" t="s">
        <v>21</v>
      </c>
      <c r="BK616" s="83">
        <f>ROUND($L$616*$K$616,2)</f>
        <v>0</v>
      </c>
      <c r="BL616" s="6" t="s">
        <v>224</v>
      </c>
    </row>
    <row r="617" spans="2:64" s="6" customFormat="1" ht="15.75" customHeight="1" x14ac:dyDescent="0.3">
      <c r="B617" s="126"/>
      <c r="E617" s="127"/>
      <c r="F617" s="217" t="s">
        <v>740</v>
      </c>
      <c r="G617" s="218"/>
      <c r="H617" s="218"/>
      <c r="I617" s="218"/>
      <c r="K617" s="128">
        <v>9</v>
      </c>
      <c r="R617" s="129"/>
      <c r="T617" s="130"/>
      <c r="AA617" s="131"/>
      <c r="AT617" s="127" t="s">
        <v>163</v>
      </c>
      <c r="AU617" s="127" t="s">
        <v>102</v>
      </c>
      <c r="AV617" s="127" t="s">
        <v>102</v>
      </c>
      <c r="AW617" s="127" t="s">
        <v>111</v>
      </c>
      <c r="AX617" s="127" t="s">
        <v>21</v>
      </c>
      <c r="AY617" s="127" t="s">
        <v>156</v>
      </c>
    </row>
    <row r="618" spans="2:64" s="6" customFormat="1" ht="27" customHeight="1" x14ac:dyDescent="0.3">
      <c r="B618" s="22"/>
      <c r="C618" s="114" t="s">
        <v>741</v>
      </c>
      <c r="D618" s="114" t="s">
        <v>157</v>
      </c>
      <c r="E618" s="115" t="s">
        <v>742</v>
      </c>
      <c r="F618" s="211" t="s">
        <v>743</v>
      </c>
      <c r="G618" s="212"/>
      <c r="H618" s="212"/>
      <c r="I618" s="212"/>
      <c r="J618" s="116" t="s">
        <v>178</v>
      </c>
      <c r="K618" s="117">
        <v>0.16900000000000001</v>
      </c>
      <c r="L618" s="213">
        <v>0</v>
      </c>
      <c r="M618" s="212"/>
      <c r="N618" s="214">
        <f>ROUND($L$618*$K$618,2)</f>
        <v>0</v>
      </c>
      <c r="O618" s="212"/>
      <c r="P618" s="212"/>
      <c r="Q618" s="212"/>
      <c r="R618" s="23"/>
      <c r="T618" s="118"/>
      <c r="U618" s="29" t="s">
        <v>47</v>
      </c>
      <c r="V618" s="119">
        <v>2.2549999999999999</v>
      </c>
      <c r="W618" s="119">
        <f>$V$618*$K$618</f>
        <v>0.38109500000000002</v>
      </c>
      <c r="X618" s="119">
        <v>0</v>
      </c>
      <c r="Y618" s="119">
        <f>$X$618*$K$618</f>
        <v>0</v>
      </c>
      <c r="Z618" s="119">
        <v>0</v>
      </c>
      <c r="AA618" s="120">
        <f>$Z$618*$K$618</f>
        <v>0</v>
      </c>
      <c r="AR618" s="6" t="s">
        <v>224</v>
      </c>
      <c r="AT618" s="6" t="s">
        <v>157</v>
      </c>
      <c r="AU618" s="6" t="s">
        <v>102</v>
      </c>
      <c r="AY618" s="6" t="s">
        <v>156</v>
      </c>
      <c r="BE618" s="83">
        <f>IF($U$618="základní",$N$618,0)</f>
        <v>0</v>
      </c>
      <c r="BF618" s="83">
        <f>IF($U$618="snížená",$N$618,0)</f>
        <v>0</v>
      </c>
      <c r="BG618" s="83">
        <f>IF($U$618="zákl. přenesená",$N$618,0)</f>
        <v>0</v>
      </c>
      <c r="BH618" s="83">
        <f>IF($U$618="sníž. přenesená",$N$618,0)</f>
        <v>0</v>
      </c>
      <c r="BI618" s="83">
        <f>IF($U$618="nulová",$N$618,0)</f>
        <v>0</v>
      </c>
      <c r="BJ618" s="6" t="s">
        <v>21</v>
      </c>
      <c r="BK618" s="83">
        <f>ROUND($L$618*$K$618,2)</f>
        <v>0</v>
      </c>
      <c r="BL618" s="6" t="s">
        <v>224</v>
      </c>
    </row>
    <row r="619" spans="2:64" s="104" customFormat="1" ht="30.75" customHeight="1" x14ac:dyDescent="0.3">
      <c r="B619" s="105"/>
      <c r="D619" s="113" t="s">
        <v>132</v>
      </c>
      <c r="N619" s="205">
        <f>$BK$619</f>
        <v>0</v>
      </c>
      <c r="O619" s="206"/>
      <c r="P619" s="206"/>
      <c r="Q619" s="206"/>
      <c r="R619" s="108"/>
      <c r="T619" s="109"/>
      <c r="W619" s="110">
        <f>SUM($W$620:$W$680)</f>
        <v>12.097853000000001</v>
      </c>
      <c r="Y619" s="110">
        <f>SUM($Y$620:$Y$680)</f>
        <v>0.33883000000000002</v>
      </c>
      <c r="AA619" s="111">
        <f>SUM($AA$620:$AA$680)</f>
        <v>0</v>
      </c>
      <c r="AR619" s="107" t="s">
        <v>102</v>
      </c>
      <c r="AT619" s="107" t="s">
        <v>81</v>
      </c>
      <c r="AU619" s="107" t="s">
        <v>21</v>
      </c>
      <c r="AY619" s="107" t="s">
        <v>156</v>
      </c>
      <c r="BK619" s="112">
        <f>SUM($BK$620:$BK$680)</f>
        <v>0</v>
      </c>
    </row>
    <row r="620" spans="2:64" s="6" customFormat="1" ht="63" customHeight="1" x14ac:dyDescent="0.3">
      <c r="B620" s="22"/>
      <c r="C620" s="157" t="s">
        <v>744</v>
      </c>
      <c r="D620" s="157" t="s">
        <v>157</v>
      </c>
      <c r="E620" s="158" t="s">
        <v>745</v>
      </c>
      <c r="F620" s="227" t="s">
        <v>746</v>
      </c>
      <c r="G620" s="228"/>
      <c r="H620" s="228"/>
      <c r="I620" s="228"/>
      <c r="J620" s="159" t="s">
        <v>333</v>
      </c>
      <c r="K620" s="160">
        <v>1</v>
      </c>
      <c r="L620" s="229">
        <v>0</v>
      </c>
      <c r="M620" s="228"/>
      <c r="N620" s="229">
        <f>ROUND($L$620*$K$620,2)</f>
        <v>0</v>
      </c>
      <c r="O620" s="228"/>
      <c r="P620" s="228"/>
      <c r="Q620" s="228"/>
      <c r="R620" s="23"/>
      <c r="S620" s="6" t="s">
        <v>1151</v>
      </c>
      <c r="T620" s="118"/>
      <c r="U620" s="29" t="s">
        <v>47</v>
      </c>
      <c r="V620" s="119">
        <v>0</v>
      </c>
      <c r="W620" s="119">
        <f>$V$620*$K$620</f>
        <v>0</v>
      </c>
      <c r="X620" s="119">
        <v>0.01</v>
      </c>
      <c r="Y620" s="119">
        <f>$X$620*$K$620</f>
        <v>0.01</v>
      </c>
      <c r="Z620" s="119">
        <v>0</v>
      </c>
      <c r="AA620" s="120">
        <f>$Z$620*$K$620</f>
        <v>0</v>
      </c>
      <c r="AR620" s="6" t="s">
        <v>224</v>
      </c>
      <c r="AT620" s="6" t="s">
        <v>157</v>
      </c>
      <c r="AU620" s="6" t="s">
        <v>102</v>
      </c>
      <c r="AY620" s="6" t="s">
        <v>156</v>
      </c>
      <c r="BE620" s="83">
        <f>IF($U$620="základní",$N$620,0)</f>
        <v>0</v>
      </c>
      <c r="BF620" s="83">
        <f>IF($U$620="snížená",$N$620,0)</f>
        <v>0</v>
      </c>
      <c r="BG620" s="83">
        <f>IF($U$620="zákl. přenesená",$N$620,0)</f>
        <v>0</v>
      </c>
      <c r="BH620" s="83">
        <f>IF($U$620="sníž. přenesená",$N$620,0)</f>
        <v>0</v>
      </c>
      <c r="BI620" s="83">
        <f>IF($U$620="nulová",$N$620,0)</f>
        <v>0</v>
      </c>
      <c r="BJ620" s="6" t="s">
        <v>21</v>
      </c>
      <c r="BK620" s="83">
        <f>ROUND($L$620*$K$620,2)</f>
        <v>0</v>
      </c>
      <c r="BL620" s="6" t="s">
        <v>224</v>
      </c>
    </row>
    <row r="621" spans="2:64" s="6" customFormat="1" ht="15.75" customHeight="1" x14ac:dyDescent="0.3">
      <c r="B621" s="121"/>
      <c r="E621" s="122"/>
      <c r="F621" s="215" t="s">
        <v>747</v>
      </c>
      <c r="G621" s="216"/>
      <c r="H621" s="216"/>
      <c r="I621" s="216"/>
      <c r="K621" s="122"/>
      <c r="R621" s="123"/>
      <c r="T621" s="124"/>
      <c r="AA621" s="125"/>
      <c r="AT621" s="122" t="s">
        <v>163</v>
      </c>
      <c r="AU621" s="122" t="s">
        <v>102</v>
      </c>
      <c r="AV621" s="122" t="s">
        <v>21</v>
      </c>
      <c r="AW621" s="122" t="s">
        <v>111</v>
      </c>
      <c r="AX621" s="122" t="s">
        <v>82</v>
      </c>
      <c r="AY621" s="122" t="s">
        <v>156</v>
      </c>
    </row>
    <row r="622" spans="2:64" s="6" customFormat="1" ht="15.75" customHeight="1" x14ac:dyDescent="0.3">
      <c r="B622" s="126"/>
      <c r="E622" s="127"/>
      <c r="F622" s="217" t="s">
        <v>21</v>
      </c>
      <c r="G622" s="218"/>
      <c r="H622" s="218"/>
      <c r="I622" s="218"/>
      <c r="K622" s="128">
        <v>1</v>
      </c>
      <c r="R622" s="129"/>
      <c r="T622" s="130"/>
      <c r="AA622" s="131"/>
      <c r="AT622" s="127" t="s">
        <v>163</v>
      </c>
      <c r="AU622" s="127" t="s">
        <v>102</v>
      </c>
      <c r="AV622" s="127" t="s">
        <v>102</v>
      </c>
      <c r="AW622" s="127" t="s">
        <v>111</v>
      </c>
      <c r="AX622" s="127" t="s">
        <v>21</v>
      </c>
      <c r="AY622" s="127" t="s">
        <v>156</v>
      </c>
    </row>
    <row r="623" spans="2:64" s="6" customFormat="1" ht="15.75" customHeight="1" x14ac:dyDescent="0.3">
      <c r="B623" s="22"/>
      <c r="C623" s="114" t="s">
        <v>748</v>
      </c>
      <c r="D623" s="114" t="s">
        <v>157</v>
      </c>
      <c r="E623" s="115" t="s">
        <v>749</v>
      </c>
      <c r="F623" s="211" t="s">
        <v>750</v>
      </c>
      <c r="G623" s="212"/>
      <c r="H623" s="212"/>
      <c r="I623" s="212"/>
      <c r="J623" s="116" t="s">
        <v>333</v>
      </c>
      <c r="K623" s="117">
        <v>1</v>
      </c>
      <c r="L623" s="213">
        <v>0</v>
      </c>
      <c r="M623" s="212"/>
      <c r="N623" s="214">
        <f>ROUND($L$623*$K$623,2)</f>
        <v>0</v>
      </c>
      <c r="O623" s="212"/>
      <c r="P623" s="212"/>
      <c r="Q623" s="212"/>
      <c r="R623" s="23"/>
      <c r="T623" s="118"/>
      <c r="U623" s="29" t="s">
        <v>47</v>
      </c>
      <c r="V623" s="119">
        <v>0</v>
      </c>
      <c r="W623" s="119">
        <f>$V$623*$K$623</f>
        <v>0</v>
      </c>
      <c r="X623" s="119">
        <v>0</v>
      </c>
      <c r="Y623" s="119">
        <f>$X$623*$K$623</f>
        <v>0</v>
      </c>
      <c r="Z623" s="119">
        <v>0</v>
      </c>
      <c r="AA623" s="120">
        <f>$Z$623*$K$623</f>
        <v>0</v>
      </c>
      <c r="AR623" s="6" t="s">
        <v>224</v>
      </c>
      <c r="AT623" s="6" t="s">
        <v>157</v>
      </c>
      <c r="AU623" s="6" t="s">
        <v>102</v>
      </c>
      <c r="AY623" s="6" t="s">
        <v>156</v>
      </c>
      <c r="BE623" s="83">
        <f>IF($U$623="základní",$N$623,0)</f>
        <v>0</v>
      </c>
      <c r="BF623" s="83">
        <f>IF($U$623="snížená",$N$623,0)</f>
        <v>0</v>
      </c>
      <c r="BG623" s="83">
        <f>IF($U$623="zákl. přenesená",$N$623,0)</f>
        <v>0</v>
      </c>
      <c r="BH623" s="83">
        <f>IF($U$623="sníž. přenesená",$N$623,0)</f>
        <v>0</v>
      </c>
      <c r="BI623" s="83">
        <f>IF($U$623="nulová",$N$623,0)</f>
        <v>0</v>
      </c>
      <c r="BJ623" s="6" t="s">
        <v>21</v>
      </c>
      <c r="BK623" s="83">
        <f>ROUND($L$623*$K$623,2)</f>
        <v>0</v>
      </c>
      <c r="BL623" s="6" t="s">
        <v>224</v>
      </c>
    </row>
    <row r="624" spans="2:64" s="6" customFormat="1" ht="15.75" customHeight="1" x14ac:dyDescent="0.3">
      <c r="B624" s="121"/>
      <c r="E624" s="122"/>
      <c r="F624" s="215" t="s">
        <v>751</v>
      </c>
      <c r="G624" s="216"/>
      <c r="H624" s="216"/>
      <c r="I624" s="216"/>
      <c r="K624" s="122"/>
      <c r="R624" s="123"/>
      <c r="T624" s="124"/>
      <c r="AA624" s="125"/>
      <c r="AT624" s="122" t="s">
        <v>163</v>
      </c>
      <c r="AU624" s="122" t="s">
        <v>102</v>
      </c>
      <c r="AV624" s="122" t="s">
        <v>21</v>
      </c>
      <c r="AW624" s="122" t="s">
        <v>111</v>
      </c>
      <c r="AX624" s="122" t="s">
        <v>82</v>
      </c>
      <c r="AY624" s="122" t="s">
        <v>156</v>
      </c>
    </row>
    <row r="625" spans="2:64" s="6" customFormat="1" ht="15.75" customHeight="1" x14ac:dyDescent="0.3">
      <c r="B625" s="126"/>
      <c r="E625" s="127"/>
      <c r="F625" s="217" t="s">
        <v>21</v>
      </c>
      <c r="G625" s="218"/>
      <c r="H625" s="218"/>
      <c r="I625" s="218"/>
      <c r="K625" s="128">
        <v>1</v>
      </c>
      <c r="R625" s="129"/>
      <c r="T625" s="130"/>
      <c r="AA625" s="131"/>
      <c r="AT625" s="127" t="s">
        <v>163</v>
      </c>
      <c r="AU625" s="127" t="s">
        <v>102</v>
      </c>
      <c r="AV625" s="127" t="s">
        <v>102</v>
      </c>
      <c r="AW625" s="127" t="s">
        <v>111</v>
      </c>
      <c r="AX625" s="127" t="s">
        <v>21</v>
      </c>
      <c r="AY625" s="127" t="s">
        <v>156</v>
      </c>
    </row>
    <row r="626" spans="2:64" s="6" customFormat="1" ht="15.75" customHeight="1" x14ac:dyDescent="0.3">
      <c r="B626" s="22"/>
      <c r="C626" s="114" t="s">
        <v>752</v>
      </c>
      <c r="D626" s="114" t="s">
        <v>157</v>
      </c>
      <c r="E626" s="115" t="s">
        <v>753</v>
      </c>
      <c r="F626" s="211" t="s">
        <v>754</v>
      </c>
      <c r="G626" s="212"/>
      <c r="H626" s="212"/>
      <c r="I626" s="212"/>
      <c r="J626" s="116" t="s">
        <v>333</v>
      </c>
      <c r="K626" s="117">
        <v>1</v>
      </c>
      <c r="L626" s="213">
        <v>0</v>
      </c>
      <c r="M626" s="212"/>
      <c r="N626" s="214">
        <f>ROUND($L$626*$K$626,2)</f>
        <v>0</v>
      </c>
      <c r="O626" s="212"/>
      <c r="P626" s="212"/>
      <c r="Q626" s="212"/>
      <c r="R626" s="23"/>
      <c r="T626" s="118"/>
      <c r="U626" s="29" t="s">
        <v>47</v>
      </c>
      <c r="V626" s="119">
        <v>0</v>
      </c>
      <c r="W626" s="119">
        <f>$V$626*$K$626</f>
        <v>0</v>
      </c>
      <c r="X626" s="119">
        <v>0</v>
      </c>
      <c r="Y626" s="119">
        <f>$X$626*$K$626</f>
        <v>0</v>
      </c>
      <c r="Z626" s="119">
        <v>0</v>
      </c>
      <c r="AA626" s="120">
        <f>$Z$626*$K$626</f>
        <v>0</v>
      </c>
      <c r="AR626" s="6" t="s">
        <v>224</v>
      </c>
      <c r="AT626" s="6" t="s">
        <v>157</v>
      </c>
      <c r="AU626" s="6" t="s">
        <v>102</v>
      </c>
      <c r="AY626" s="6" t="s">
        <v>156</v>
      </c>
      <c r="BE626" s="83">
        <f>IF($U$626="základní",$N$626,0)</f>
        <v>0</v>
      </c>
      <c r="BF626" s="83">
        <f>IF($U$626="snížená",$N$626,0)</f>
        <v>0</v>
      </c>
      <c r="BG626" s="83">
        <f>IF($U$626="zákl. přenesená",$N$626,0)</f>
        <v>0</v>
      </c>
      <c r="BH626" s="83">
        <f>IF($U$626="sníž. přenesená",$N$626,0)</f>
        <v>0</v>
      </c>
      <c r="BI626" s="83">
        <f>IF($U$626="nulová",$N$626,0)</f>
        <v>0</v>
      </c>
      <c r="BJ626" s="6" t="s">
        <v>21</v>
      </c>
      <c r="BK626" s="83">
        <f>ROUND($L$626*$K$626,2)</f>
        <v>0</v>
      </c>
      <c r="BL626" s="6" t="s">
        <v>224</v>
      </c>
    </row>
    <row r="627" spans="2:64" s="6" customFormat="1" ht="15.75" customHeight="1" x14ac:dyDescent="0.3">
      <c r="B627" s="121"/>
      <c r="E627" s="122"/>
      <c r="F627" s="215" t="s">
        <v>751</v>
      </c>
      <c r="G627" s="216"/>
      <c r="H627" s="216"/>
      <c r="I627" s="216"/>
      <c r="K627" s="122"/>
      <c r="R627" s="123"/>
      <c r="T627" s="124"/>
      <c r="AA627" s="125"/>
      <c r="AT627" s="122" t="s">
        <v>163</v>
      </c>
      <c r="AU627" s="122" t="s">
        <v>102</v>
      </c>
      <c r="AV627" s="122" t="s">
        <v>21</v>
      </c>
      <c r="AW627" s="122" t="s">
        <v>111</v>
      </c>
      <c r="AX627" s="122" t="s">
        <v>82</v>
      </c>
      <c r="AY627" s="122" t="s">
        <v>156</v>
      </c>
    </row>
    <row r="628" spans="2:64" s="6" customFormat="1" ht="15.75" customHeight="1" x14ac:dyDescent="0.3">
      <c r="B628" s="126"/>
      <c r="E628" s="127"/>
      <c r="F628" s="217" t="s">
        <v>21</v>
      </c>
      <c r="G628" s="218"/>
      <c r="H628" s="218"/>
      <c r="I628" s="218"/>
      <c r="K628" s="128">
        <v>1</v>
      </c>
      <c r="R628" s="129"/>
      <c r="T628" s="130"/>
      <c r="AA628" s="131"/>
      <c r="AT628" s="127" t="s">
        <v>163</v>
      </c>
      <c r="AU628" s="127" t="s">
        <v>102</v>
      </c>
      <c r="AV628" s="127" t="s">
        <v>102</v>
      </c>
      <c r="AW628" s="127" t="s">
        <v>111</v>
      </c>
      <c r="AX628" s="127" t="s">
        <v>21</v>
      </c>
      <c r="AY628" s="127" t="s">
        <v>156</v>
      </c>
    </row>
    <row r="629" spans="2:64" s="6" customFormat="1" ht="27" customHeight="1" x14ac:dyDescent="0.3">
      <c r="B629" s="22"/>
      <c r="C629" s="114" t="s">
        <v>755</v>
      </c>
      <c r="D629" s="114" t="s">
        <v>157</v>
      </c>
      <c r="E629" s="115" t="s">
        <v>756</v>
      </c>
      <c r="F629" s="211" t="s">
        <v>757</v>
      </c>
      <c r="G629" s="212"/>
      <c r="H629" s="212"/>
      <c r="I629" s="212"/>
      <c r="J629" s="116" t="s">
        <v>333</v>
      </c>
      <c r="K629" s="117">
        <v>2</v>
      </c>
      <c r="L629" s="213">
        <v>0</v>
      </c>
      <c r="M629" s="212"/>
      <c r="N629" s="214">
        <f>ROUND($L$629*$K$629,2)</f>
        <v>0</v>
      </c>
      <c r="O629" s="212"/>
      <c r="P629" s="212"/>
      <c r="Q629" s="212"/>
      <c r="R629" s="23"/>
      <c r="T629" s="118"/>
      <c r="U629" s="29" t="s">
        <v>47</v>
      </c>
      <c r="V629" s="119">
        <v>0</v>
      </c>
      <c r="W629" s="119">
        <f>$V$629*$K$629</f>
        <v>0</v>
      </c>
      <c r="X629" s="119">
        <v>0</v>
      </c>
      <c r="Y629" s="119">
        <f>$X$629*$K$629</f>
        <v>0</v>
      </c>
      <c r="Z629" s="119">
        <v>0</v>
      </c>
      <c r="AA629" s="120">
        <f>$Z$629*$K$629</f>
        <v>0</v>
      </c>
      <c r="AR629" s="6" t="s">
        <v>224</v>
      </c>
      <c r="AT629" s="6" t="s">
        <v>157</v>
      </c>
      <c r="AU629" s="6" t="s">
        <v>102</v>
      </c>
      <c r="AY629" s="6" t="s">
        <v>156</v>
      </c>
      <c r="BE629" s="83">
        <f>IF($U$629="základní",$N$629,0)</f>
        <v>0</v>
      </c>
      <c r="BF629" s="83">
        <f>IF($U$629="snížená",$N$629,0)</f>
        <v>0</v>
      </c>
      <c r="BG629" s="83">
        <f>IF($U$629="zákl. přenesená",$N$629,0)</f>
        <v>0</v>
      </c>
      <c r="BH629" s="83">
        <f>IF($U$629="sníž. přenesená",$N$629,0)</f>
        <v>0</v>
      </c>
      <c r="BI629" s="83">
        <f>IF($U$629="nulová",$N$629,0)</f>
        <v>0</v>
      </c>
      <c r="BJ629" s="6" t="s">
        <v>21</v>
      </c>
      <c r="BK629" s="83">
        <f>ROUND($L$629*$K$629,2)</f>
        <v>0</v>
      </c>
      <c r="BL629" s="6" t="s">
        <v>224</v>
      </c>
    </row>
    <row r="630" spans="2:64" s="6" customFormat="1" ht="15.75" customHeight="1" x14ac:dyDescent="0.3">
      <c r="B630" s="121"/>
      <c r="E630" s="122"/>
      <c r="F630" s="215" t="s">
        <v>751</v>
      </c>
      <c r="G630" s="216"/>
      <c r="H630" s="216"/>
      <c r="I630" s="216"/>
      <c r="K630" s="122"/>
      <c r="R630" s="123"/>
      <c r="T630" s="124"/>
      <c r="AA630" s="125"/>
      <c r="AT630" s="122" t="s">
        <v>163</v>
      </c>
      <c r="AU630" s="122" t="s">
        <v>102</v>
      </c>
      <c r="AV630" s="122" t="s">
        <v>21</v>
      </c>
      <c r="AW630" s="122" t="s">
        <v>111</v>
      </c>
      <c r="AX630" s="122" t="s">
        <v>82</v>
      </c>
      <c r="AY630" s="122" t="s">
        <v>156</v>
      </c>
    </row>
    <row r="631" spans="2:64" s="6" customFormat="1" ht="15.75" customHeight="1" x14ac:dyDescent="0.3">
      <c r="B631" s="126"/>
      <c r="E631" s="127"/>
      <c r="F631" s="217" t="s">
        <v>758</v>
      </c>
      <c r="G631" s="218"/>
      <c r="H631" s="218"/>
      <c r="I631" s="218"/>
      <c r="K631" s="128">
        <v>2</v>
      </c>
      <c r="R631" s="129"/>
      <c r="T631" s="130"/>
      <c r="AA631" s="131"/>
      <c r="AT631" s="127" t="s">
        <v>163</v>
      </c>
      <c r="AU631" s="127" t="s">
        <v>102</v>
      </c>
      <c r="AV631" s="127" t="s">
        <v>102</v>
      </c>
      <c r="AW631" s="127" t="s">
        <v>111</v>
      </c>
      <c r="AX631" s="127" t="s">
        <v>21</v>
      </c>
      <c r="AY631" s="127" t="s">
        <v>156</v>
      </c>
    </row>
    <row r="632" spans="2:64" s="6" customFormat="1" ht="15.75" customHeight="1" x14ac:dyDescent="0.3">
      <c r="B632" s="22"/>
      <c r="C632" s="114" t="s">
        <v>759</v>
      </c>
      <c r="D632" s="114" t="s">
        <v>157</v>
      </c>
      <c r="E632" s="115" t="s">
        <v>760</v>
      </c>
      <c r="F632" s="211" t="s">
        <v>761</v>
      </c>
      <c r="G632" s="212"/>
      <c r="H632" s="212"/>
      <c r="I632" s="212"/>
      <c r="J632" s="116" t="s">
        <v>333</v>
      </c>
      <c r="K632" s="117">
        <v>1</v>
      </c>
      <c r="L632" s="213">
        <v>0</v>
      </c>
      <c r="M632" s="212"/>
      <c r="N632" s="214">
        <f>ROUND($L$632*$K$632,2)</f>
        <v>0</v>
      </c>
      <c r="O632" s="212"/>
      <c r="P632" s="212"/>
      <c r="Q632" s="212"/>
      <c r="R632" s="23"/>
      <c r="T632" s="118"/>
      <c r="U632" s="29" t="s">
        <v>47</v>
      </c>
      <c r="V632" s="119">
        <v>0</v>
      </c>
      <c r="W632" s="119">
        <f>$V$632*$K$632</f>
        <v>0</v>
      </c>
      <c r="X632" s="119">
        <v>0</v>
      </c>
      <c r="Y632" s="119">
        <f>$X$632*$K$632</f>
        <v>0</v>
      </c>
      <c r="Z632" s="119">
        <v>0</v>
      </c>
      <c r="AA632" s="120">
        <f>$Z$632*$K$632</f>
        <v>0</v>
      </c>
      <c r="AR632" s="6" t="s">
        <v>224</v>
      </c>
      <c r="AT632" s="6" t="s">
        <v>157</v>
      </c>
      <c r="AU632" s="6" t="s">
        <v>102</v>
      </c>
      <c r="AY632" s="6" t="s">
        <v>156</v>
      </c>
      <c r="BE632" s="83">
        <f>IF($U$632="základní",$N$632,0)</f>
        <v>0</v>
      </c>
      <c r="BF632" s="83">
        <f>IF($U$632="snížená",$N$632,0)</f>
        <v>0</v>
      </c>
      <c r="BG632" s="83">
        <f>IF($U$632="zákl. přenesená",$N$632,0)</f>
        <v>0</v>
      </c>
      <c r="BH632" s="83">
        <f>IF($U$632="sníž. přenesená",$N$632,0)</f>
        <v>0</v>
      </c>
      <c r="BI632" s="83">
        <f>IF($U$632="nulová",$N$632,0)</f>
        <v>0</v>
      </c>
      <c r="BJ632" s="6" t="s">
        <v>21</v>
      </c>
      <c r="BK632" s="83">
        <f>ROUND($L$632*$K$632,2)</f>
        <v>0</v>
      </c>
      <c r="BL632" s="6" t="s">
        <v>224</v>
      </c>
    </row>
    <row r="633" spans="2:64" s="6" customFormat="1" ht="15.75" customHeight="1" x14ac:dyDescent="0.3">
      <c r="B633" s="121"/>
      <c r="E633" s="122"/>
      <c r="F633" s="215" t="s">
        <v>751</v>
      </c>
      <c r="G633" s="216"/>
      <c r="H633" s="216"/>
      <c r="I633" s="216"/>
      <c r="K633" s="122"/>
      <c r="R633" s="123"/>
      <c r="T633" s="124"/>
      <c r="AA633" s="125"/>
      <c r="AT633" s="122" t="s">
        <v>163</v>
      </c>
      <c r="AU633" s="122" t="s">
        <v>102</v>
      </c>
      <c r="AV633" s="122" t="s">
        <v>21</v>
      </c>
      <c r="AW633" s="122" t="s">
        <v>111</v>
      </c>
      <c r="AX633" s="122" t="s">
        <v>82</v>
      </c>
      <c r="AY633" s="122" t="s">
        <v>156</v>
      </c>
    </row>
    <row r="634" spans="2:64" s="6" customFormat="1" ht="15.75" customHeight="1" x14ac:dyDescent="0.3">
      <c r="B634" s="126"/>
      <c r="E634" s="127"/>
      <c r="F634" s="217" t="s">
        <v>21</v>
      </c>
      <c r="G634" s="218"/>
      <c r="H634" s="218"/>
      <c r="I634" s="218"/>
      <c r="K634" s="128">
        <v>1</v>
      </c>
      <c r="R634" s="129"/>
      <c r="T634" s="130"/>
      <c r="AA634" s="131"/>
      <c r="AT634" s="127" t="s">
        <v>163</v>
      </c>
      <c r="AU634" s="127" t="s">
        <v>102</v>
      </c>
      <c r="AV634" s="127" t="s">
        <v>102</v>
      </c>
      <c r="AW634" s="127" t="s">
        <v>111</v>
      </c>
      <c r="AX634" s="127" t="s">
        <v>21</v>
      </c>
      <c r="AY634" s="127" t="s">
        <v>156</v>
      </c>
    </row>
    <row r="635" spans="2:64" s="6" customFormat="1" ht="15.75" customHeight="1" x14ac:dyDescent="0.3">
      <c r="B635" s="22"/>
      <c r="C635" s="114" t="s">
        <v>762</v>
      </c>
      <c r="D635" s="114" t="s">
        <v>157</v>
      </c>
      <c r="E635" s="115" t="s">
        <v>763</v>
      </c>
      <c r="F635" s="211" t="s">
        <v>764</v>
      </c>
      <c r="G635" s="212"/>
      <c r="H635" s="212"/>
      <c r="I635" s="212"/>
      <c r="J635" s="116" t="s">
        <v>333</v>
      </c>
      <c r="K635" s="117">
        <v>1</v>
      </c>
      <c r="L635" s="213">
        <v>0</v>
      </c>
      <c r="M635" s="212"/>
      <c r="N635" s="214">
        <f>ROUND($L$635*$K$635,2)</f>
        <v>0</v>
      </c>
      <c r="O635" s="212"/>
      <c r="P635" s="212"/>
      <c r="Q635" s="212"/>
      <c r="R635" s="23"/>
      <c r="T635" s="118"/>
      <c r="U635" s="29" t="s">
        <v>47</v>
      </c>
      <c r="V635" s="119">
        <v>0</v>
      </c>
      <c r="W635" s="119">
        <f>$V$635*$K$635</f>
        <v>0</v>
      </c>
      <c r="X635" s="119">
        <v>0</v>
      </c>
      <c r="Y635" s="119">
        <f>$X$635*$K$635</f>
        <v>0</v>
      </c>
      <c r="Z635" s="119">
        <v>0</v>
      </c>
      <c r="AA635" s="120">
        <f>$Z$635*$K$635</f>
        <v>0</v>
      </c>
      <c r="AR635" s="6" t="s">
        <v>224</v>
      </c>
      <c r="AT635" s="6" t="s">
        <v>157</v>
      </c>
      <c r="AU635" s="6" t="s">
        <v>102</v>
      </c>
      <c r="AY635" s="6" t="s">
        <v>156</v>
      </c>
      <c r="BE635" s="83">
        <f>IF($U$635="základní",$N$635,0)</f>
        <v>0</v>
      </c>
      <c r="BF635" s="83">
        <f>IF($U$635="snížená",$N$635,0)</f>
        <v>0</v>
      </c>
      <c r="BG635" s="83">
        <f>IF($U$635="zákl. přenesená",$N$635,0)</f>
        <v>0</v>
      </c>
      <c r="BH635" s="83">
        <f>IF($U$635="sníž. přenesená",$N$635,0)</f>
        <v>0</v>
      </c>
      <c r="BI635" s="83">
        <f>IF($U$635="nulová",$N$635,0)</f>
        <v>0</v>
      </c>
      <c r="BJ635" s="6" t="s">
        <v>21</v>
      </c>
      <c r="BK635" s="83">
        <f>ROUND($L$635*$K$635,2)</f>
        <v>0</v>
      </c>
      <c r="BL635" s="6" t="s">
        <v>224</v>
      </c>
    </row>
    <row r="636" spans="2:64" s="6" customFormat="1" ht="15.75" customHeight="1" x14ac:dyDescent="0.3">
      <c r="B636" s="121"/>
      <c r="E636" s="122"/>
      <c r="F636" s="215" t="s">
        <v>751</v>
      </c>
      <c r="G636" s="216"/>
      <c r="H636" s="216"/>
      <c r="I636" s="216"/>
      <c r="K636" s="122"/>
      <c r="R636" s="123"/>
      <c r="T636" s="124"/>
      <c r="AA636" s="125"/>
      <c r="AT636" s="122" t="s">
        <v>163</v>
      </c>
      <c r="AU636" s="122" t="s">
        <v>102</v>
      </c>
      <c r="AV636" s="122" t="s">
        <v>21</v>
      </c>
      <c r="AW636" s="122" t="s">
        <v>111</v>
      </c>
      <c r="AX636" s="122" t="s">
        <v>82</v>
      </c>
      <c r="AY636" s="122" t="s">
        <v>156</v>
      </c>
    </row>
    <row r="637" spans="2:64" s="6" customFormat="1" ht="15.75" customHeight="1" x14ac:dyDescent="0.3">
      <c r="B637" s="126"/>
      <c r="E637" s="127"/>
      <c r="F637" s="217" t="s">
        <v>21</v>
      </c>
      <c r="G637" s="218"/>
      <c r="H637" s="218"/>
      <c r="I637" s="218"/>
      <c r="K637" s="128">
        <v>1</v>
      </c>
      <c r="R637" s="129"/>
      <c r="T637" s="130"/>
      <c r="AA637" s="131"/>
      <c r="AT637" s="127" t="s">
        <v>163</v>
      </c>
      <c r="AU637" s="127" t="s">
        <v>102</v>
      </c>
      <c r="AV637" s="127" t="s">
        <v>102</v>
      </c>
      <c r="AW637" s="127" t="s">
        <v>111</v>
      </c>
      <c r="AX637" s="127" t="s">
        <v>21</v>
      </c>
      <c r="AY637" s="127" t="s">
        <v>156</v>
      </c>
    </row>
    <row r="638" spans="2:64" s="6" customFormat="1" ht="15.75" customHeight="1" x14ac:dyDescent="0.3">
      <c r="B638" s="22"/>
      <c r="C638" s="114" t="s">
        <v>765</v>
      </c>
      <c r="D638" s="114" t="s">
        <v>157</v>
      </c>
      <c r="E638" s="115" t="s">
        <v>766</v>
      </c>
      <c r="F638" s="211" t="s">
        <v>767</v>
      </c>
      <c r="G638" s="212"/>
      <c r="H638" s="212"/>
      <c r="I638" s="212"/>
      <c r="J638" s="116" t="s">
        <v>333</v>
      </c>
      <c r="K638" s="117">
        <v>5</v>
      </c>
      <c r="L638" s="213">
        <v>0</v>
      </c>
      <c r="M638" s="212"/>
      <c r="N638" s="214">
        <f>ROUND($L$638*$K$638,2)</f>
        <v>0</v>
      </c>
      <c r="O638" s="212"/>
      <c r="P638" s="212"/>
      <c r="Q638" s="212"/>
      <c r="R638" s="23"/>
      <c r="T638" s="118"/>
      <c r="U638" s="29" t="s">
        <v>47</v>
      </c>
      <c r="V638" s="119">
        <v>0</v>
      </c>
      <c r="W638" s="119">
        <f>$V$638*$K$638</f>
        <v>0</v>
      </c>
      <c r="X638" s="119">
        <v>0</v>
      </c>
      <c r="Y638" s="119">
        <f>$X$638*$K$638</f>
        <v>0</v>
      </c>
      <c r="Z638" s="119">
        <v>0</v>
      </c>
      <c r="AA638" s="120">
        <f>$Z$638*$K$638</f>
        <v>0</v>
      </c>
      <c r="AR638" s="6" t="s">
        <v>224</v>
      </c>
      <c r="AT638" s="6" t="s">
        <v>157</v>
      </c>
      <c r="AU638" s="6" t="s">
        <v>102</v>
      </c>
      <c r="AY638" s="6" t="s">
        <v>156</v>
      </c>
      <c r="BE638" s="83">
        <f>IF($U$638="základní",$N$638,0)</f>
        <v>0</v>
      </c>
      <c r="BF638" s="83">
        <f>IF($U$638="snížená",$N$638,0)</f>
        <v>0</v>
      </c>
      <c r="BG638" s="83">
        <f>IF($U$638="zákl. přenesená",$N$638,0)</f>
        <v>0</v>
      </c>
      <c r="BH638" s="83">
        <f>IF($U$638="sníž. přenesená",$N$638,0)</f>
        <v>0</v>
      </c>
      <c r="BI638" s="83">
        <f>IF($U$638="nulová",$N$638,0)</f>
        <v>0</v>
      </c>
      <c r="BJ638" s="6" t="s">
        <v>21</v>
      </c>
      <c r="BK638" s="83">
        <f>ROUND($L$638*$K$638,2)</f>
        <v>0</v>
      </c>
      <c r="BL638" s="6" t="s">
        <v>224</v>
      </c>
    </row>
    <row r="639" spans="2:64" s="6" customFormat="1" ht="15.75" customHeight="1" x14ac:dyDescent="0.3">
      <c r="B639" s="121"/>
      <c r="E639" s="122"/>
      <c r="F639" s="215" t="s">
        <v>527</v>
      </c>
      <c r="G639" s="216"/>
      <c r="H639" s="216"/>
      <c r="I639" s="216"/>
      <c r="K639" s="122"/>
      <c r="R639" s="123"/>
      <c r="T639" s="124"/>
      <c r="AA639" s="125"/>
      <c r="AT639" s="122" t="s">
        <v>163</v>
      </c>
      <c r="AU639" s="122" t="s">
        <v>102</v>
      </c>
      <c r="AV639" s="122" t="s">
        <v>21</v>
      </c>
      <c r="AW639" s="122" t="s">
        <v>111</v>
      </c>
      <c r="AX639" s="122" t="s">
        <v>82</v>
      </c>
      <c r="AY639" s="122" t="s">
        <v>156</v>
      </c>
    </row>
    <row r="640" spans="2:64" s="6" customFormat="1" ht="15.75" customHeight="1" x14ac:dyDescent="0.3">
      <c r="B640" s="126"/>
      <c r="E640" s="127"/>
      <c r="F640" s="217" t="s">
        <v>172</v>
      </c>
      <c r="G640" s="218"/>
      <c r="H640" s="218"/>
      <c r="I640" s="218"/>
      <c r="K640" s="128">
        <v>5</v>
      </c>
      <c r="R640" s="129"/>
      <c r="T640" s="130"/>
      <c r="AA640" s="131"/>
      <c r="AT640" s="127" t="s">
        <v>163</v>
      </c>
      <c r="AU640" s="127" t="s">
        <v>102</v>
      </c>
      <c r="AV640" s="127" t="s">
        <v>102</v>
      </c>
      <c r="AW640" s="127" t="s">
        <v>111</v>
      </c>
      <c r="AX640" s="127" t="s">
        <v>21</v>
      </c>
      <c r="AY640" s="127" t="s">
        <v>156</v>
      </c>
    </row>
    <row r="641" spans="2:64" s="6" customFormat="1" ht="15.75" customHeight="1" x14ac:dyDescent="0.3">
      <c r="B641" s="22"/>
      <c r="C641" s="114" t="s">
        <v>768</v>
      </c>
      <c r="D641" s="114" t="s">
        <v>157</v>
      </c>
      <c r="E641" s="115" t="s">
        <v>769</v>
      </c>
      <c r="F641" s="211" t="s">
        <v>770</v>
      </c>
      <c r="G641" s="212"/>
      <c r="H641" s="212"/>
      <c r="I641" s="212"/>
      <c r="J641" s="116" t="s">
        <v>333</v>
      </c>
      <c r="K641" s="117">
        <v>5</v>
      </c>
      <c r="L641" s="213">
        <v>0</v>
      </c>
      <c r="M641" s="212"/>
      <c r="N641" s="214">
        <f>ROUND($L$641*$K$641,2)</f>
        <v>0</v>
      </c>
      <c r="O641" s="212"/>
      <c r="P641" s="212"/>
      <c r="Q641" s="212"/>
      <c r="R641" s="23"/>
      <c r="T641" s="118"/>
      <c r="U641" s="29" t="s">
        <v>47</v>
      </c>
      <c r="V641" s="119">
        <v>0</v>
      </c>
      <c r="W641" s="119">
        <f>$V$641*$K$641</f>
        <v>0</v>
      </c>
      <c r="X641" s="119">
        <v>0</v>
      </c>
      <c r="Y641" s="119">
        <f>$X$641*$K$641</f>
        <v>0</v>
      </c>
      <c r="Z641" s="119">
        <v>0</v>
      </c>
      <c r="AA641" s="120">
        <f>$Z$641*$K$641</f>
        <v>0</v>
      </c>
      <c r="AR641" s="6" t="s">
        <v>224</v>
      </c>
      <c r="AT641" s="6" t="s">
        <v>157</v>
      </c>
      <c r="AU641" s="6" t="s">
        <v>102</v>
      </c>
      <c r="AY641" s="6" t="s">
        <v>156</v>
      </c>
      <c r="BE641" s="83">
        <f>IF($U$641="základní",$N$641,0)</f>
        <v>0</v>
      </c>
      <c r="BF641" s="83">
        <f>IF($U$641="snížená",$N$641,0)</f>
        <v>0</v>
      </c>
      <c r="BG641" s="83">
        <f>IF($U$641="zákl. přenesená",$N$641,0)</f>
        <v>0</v>
      </c>
      <c r="BH641" s="83">
        <f>IF($U$641="sníž. přenesená",$N$641,0)</f>
        <v>0</v>
      </c>
      <c r="BI641" s="83">
        <f>IF($U$641="nulová",$N$641,0)</f>
        <v>0</v>
      </c>
      <c r="BJ641" s="6" t="s">
        <v>21</v>
      </c>
      <c r="BK641" s="83">
        <f>ROUND($L$641*$K$641,2)</f>
        <v>0</v>
      </c>
      <c r="BL641" s="6" t="s">
        <v>224</v>
      </c>
    </row>
    <row r="642" spans="2:64" s="6" customFormat="1" ht="15.75" customHeight="1" x14ac:dyDescent="0.3">
      <c r="B642" s="121"/>
      <c r="E642" s="122"/>
      <c r="F642" s="215" t="s">
        <v>527</v>
      </c>
      <c r="G642" s="216"/>
      <c r="H642" s="216"/>
      <c r="I642" s="216"/>
      <c r="K642" s="122"/>
      <c r="R642" s="123"/>
      <c r="T642" s="124"/>
      <c r="AA642" s="125"/>
      <c r="AT642" s="122" t="s">
        <v>163</v>
      </c>
      <c r="AU642" s="122" t="s">
        <v>102</v>
      </c>
      <c r="AV642" s="122" t="s">
        <v>21</v>
      </c>
      <c r="AW642" s="122" t="s">
        <v>111</v>
      </c>
      <c r="AX642" s="122" t="s">
        <v>82</v>
      </c>
      <c r="AY642" s="122" t="s">
        <v>156</v>
      </c>
    </row>
    <row r="643" spans="2:64" s="6" customFormat="1" ht="15.75" customHeight="1" x14ac:dyDescent="0.3">
      <c r="B643" s="126"/>
      <c r="E643" s="127"/>
      <c r="F643" s="217" t="s">
        <v>172</v>
      </c>
      <c r="G643" s="218"/>
      <c r="H643" s="218"/>
      <c r="I643" s="218"/>
      <c r="K643" s="128">
        <v>5</v>
      </c>
      <c r="R643" s="129"/>
      <c r="T643" s="130"/>
      <c r="AA643" s="131"/>
      <c r="AT643" s="127" t="s">
        <v>163</v>
      </c>
      <c r="AU643" s="127" t="s">
        <v>102</v>
      </c>
      <c r="AV643" s="127" t="s">
        <v>102</v>
      </c>
      <c r="AW643" s="127" t="s">
        <v>111</v>
      </c>
      <c r="AX643" s="127" t="s">
        <v>21</v>
      </c>
      <c r="AY643" s="127" t="s">
        <v>156</v>
      </c>
    </row>
    <row r="644" spans="2:64" s="6" customFormat="1" ht="15.75" customHeight="1" x14ac:dyDescent="0.3">
      <c r="B644" s="22"/>
      <c r="C644" s="114" t="s">
        <v>771</v>
      </c>
      <c r="D644" s="114" t="s">
        <v>157</v>
      </c>
      <c r="E644" s="115" t="s">
        <v>772</v>
      </c>
      <c r="F644" s="211" t="s">
        <v>773</v>
      </c>
      <c r="G644" s="212"/>
      <c r="H644" s="212"/>
      <c r="I644" s="212"/>
      <c r="J644" s="116" t="s">
        <v>333</v>
      </c>
      <c r="K644" s="117">
        <v>1</v>
      </c>
      <c r="L644" s="213">
        <v>0</v>
      </c>
      <c r="M644" s="212"/>
      <c r="N644" s="214">
        <f>ROUND($L$644*$K$644,2)</f>
        <v>0</v>
      </c>
      <c r="O644" s="212"/>
      <c r="P644" s="212"/>
      <c r="Q644" s="212"/>
      <c r="R644" s="23"/>
      <c r="T644" s="118"/>
      <c r="U644" s="29" t="s">
        <v>47</v>
      </c>
      <c r="V644" s="119">
        <v>0</v>
      </c>
      <c r="W644" s="119">
        <f>$V$644*$K$644</f>
        <v>0</v>
      </c>
      <c r="X644" s="119">
        <v>0</v>
      </c>
      <c r="Y644" s="119">
        <f>$X$644*$K$644</f>
        <v>0</v>
      </c>
      <c r="Z644" s="119">
        <v>0</v>
      </c>
      <c r="AA644" s="120">
        <f>$Z$644*$K$644</f>
        <v>0</v>
      </c>
      <c r="AR644" s="6" t="s">
        <v>224</v>
      </c>
      <c r="AT644" s="6" t="s">
        <v>157</v>
      </c>
      <c r="AU644" s="6" t="s">
        <v>102</v>
      </c>
      <c r="AY644" s="6" t="s">
        <v>156</v>
      </c>
      <c r="BE644" s="83">
        <f>IF($U$644="základní",$N$644,0)</f>
        <v>0</v>
      </c>
      <c r="BF644" s="83">
        <f>IF($U$644="snížená",$N$644,0)</f>
        <v>0</v>
      </c>
      <c r="BG644" s="83">
        <f>IF($U$644="zákl. přenesená",$N$644,0)</f>
        <v>0</v>
      </c>
      <c r="BH644" s="83">
        <f>IF($U$644="sníž. přenesená",$N$644,0)</f>
        <v>0</v>
      </c>
      <c r="BI644" s="83">
        <f>IF($U$644="nulová",$N$644,0)</f>
        <v>0</v>
      </c>
      <c r="BJ644" s="6" t="s">
        <v>21</v>
      </c>
      <c r="BK644" s="83">
        <f>ROUND($L$644*$K$644,2)</f>
        <v>0</v>
      </c>
      <c r="BL644" s="6" t="s">
        <v>224</v>
      </c>
    </row>
    <row r="645" spans="2:64" s="6" customFormat="1" ht="15.75" customHeight="1" x14ac:dyDescent="0.3">
      <c r="B645" s="121"/>
      <c r="E645" s="122"/>
      <c r="F645" s="215" t="s">
        <v>527</v>
      </c>
      <c r="G645" s="216"/>
      <c r="H645" s="216"/>
      <c r="I645" s="216"/>
      <c r="K645" s="122"/>
      <c r="R645" s="123"/>
      <c r="T645" s="124"/>
      <c r="AA645" s="125"/>
      <c r="AT645" s="122" t="s">
        <v>163</v>
      </c>
      <c r="AU645" s="122" t="s">
        <v>102</v>
      </c>
      <c r="AV645" s="122" t="s">
        <v>21</v>
      </c>
      <c r="AW645" s="122" t="s">
        <v>111</v>
      </c>
      <c r="AX645" s="122" t="s">
        <v>82</v>
      </c>
      <c r="AY645" s="122" t="s">
        <v>156</v>
      </c>
    </row>
    <row r="646" spans="2:64" s="6" customFormat="1" ht="15.75" customHeight="1" x14ac:dyDescent="0.3">
      <c r="B646" s="126"/>
      <c r="E646" s="127"/>
      <c r="F646" s="217" t="s">
        <v>21</v>
      </c>
      <c r="G646" s="218"/>
      <c r="H646" s="218"/>
      <c r="I646" s="218"/>
      <c r="K646" s="128">
        <v>1</v>
      </c>
      <c r="R646" s="129"/>
      <c r="T646" s="130"/>
      <c r="AA646" s="131"/>
      <c r="AT646" s="127" t="s">
        <v>163</v>
      </c>
      <c r="AU646" s="127" t="s">
        <v>102</v>
      </c>
      <c r="AV646" s="127" t="s">
        <v>102</v>
      </c>
      <c r="AW646" s="127" t="s">
        <v>111</v>
      </c>
      <c r="AX646" s="127" t="s">
        <v>21</v>
      </c>
      <c r="AY646" s="127" t="s">
        <v>156</v>
      </c>
    </row>
    <row r="647" spans="2:64" s="6" customFormat="1" ht="15.75" customHeight="1" x14ac:dyDescent="0.3">
      <c r="B647" s="22"/>
      <c r="C647" s="114" t="s">
        <v>774</v>
      </c>
      <c r="D647" s="114" t="s">
        <v>157</v>
      </c>
      <c r="E647" s="115" t="s">
        <v>775</v>
      </c>
      <c r="F647" s="211" t="s">
        <v>776</v>
      </c>
      <c r="G647" s="212"/>
      <c r="H647" s="212"/>
      <c r="I647" s="212"/>
      <c r="J647" s="116" t="s">
        <v>333</v>
      </c>
      <c r="K647" s="117">
        <v>1</v>
      </c>
      <c r="L647" s="213">
        <v>0</v>
      </c>
      <c r="M647" s="212"/>
      <c r="N647" s="214">
        <f>ROUND($L$647*$K$647,2)</f>
        <v>0</v>
      </c>
      <c r="O647" s="212"/>
      <c r="P647" s="212"/>
      <c r="Q647" s="212"/>
      <c r="R647" s="23"/>
      <c r="T647" s="118"/>
      <c r="U647" s="29" t="s">
        <v>47</v>
      </c>
      <c r="V647" s="119">
        <v>0</v>
      </c>
      <c r="W647" s="119">
        <f>$V$647*$K$647</f>
        <v>0</v>
      </c>
      <c r="X647" s="119">
        <v>0</v>
      </c>
      <c r="Y647" s="119">
        <f>$X$647*$K$647</f>
        <v>0</v>
      </c>
      <c r="Z647" s="119">
        <v>0</v>
      </c>
      <c r="AA647" s="120">
        <f>$Z$647*$K$647</f>
        <v>0</v>
      </c>
      <c r="AR647" s="6" t="s">
        <v>224</v>
      </c>
      <c r="AT647" s="6" t="s">
        <v>157</v>
      </c>
      <c r="AU647" s="6" t="s">
        <v>102</v>
      </c>
      <c r="AY647" s="6" t="s">
        <v>156</v>
      </c>
      <c r="BE647" s="83">
        <f>IF($U$647="základní",$N$647,0)</f>
        <v>0</v>
      </c>
      <c r="BF647" s="83">
        <f>IF($U$647="snížená",$N$647,0)</f>
        <v>0</v>
      </c>
      <c r="BG647" s="83">
        <f>IF($U$647="zákl. přenesená",$N$647,0)</f>
        <v>0</v>
      </c>
      <c r="BH647" s="83">
        <f>IF($U$647="sníž. přenesená",$N$647,0)</f>
        <v>0</v>
      </c>
      <c r="BI647" s="83">
        <f>IF($U$647="nulová",$N$647,0)</f>
        <v>0</v>
      </c>
      <c r="BJ647" s="6" t="s">
        <v>21</v>
      </c>
      <c r="BK647" s="83">
        <f>ROUND($L$647*$K$647,2)</f>
        <v>0</v>
      </c>
      <c r="BL647" s="6" t="s">
        <v>224</v>
      </c>
    </row>
    <row r="648" spans="2:64" s="6" customFormat="1" ht="15.75" customHeight="1" x14ac:dyDescent="0.3">
      <c r="B648" s="121"/>
      <c r="E648" s="122"/>
      <c r="F648" s="215" t="s">
        <v>527</v>
      </c>
      <c r="G648" s="216"/>
      <c r="H648" s="216"/>
      <c r="I648" s="216"/>
      <c r="K648" s="122"/>
      <c r="R648" s="123"/>
      <c r="T648" s="124"/>
      <c r="AA648" s="125"/>
      <c r="AT648" s="122" t="s">
        <v>163</v>
      </c>
      <c r="AU648" s="122" t="s">
        <v>102</v>
      </c>
      <c r="AV648" s="122" t="s">
        <v>21</v>
      </c>
      <c r="AW648" s="122" t="s">
        <v>111</v>
      </c>
      <c r="AX648" s="122" t="s">
        <v>82</v>
      </c>
      <c r="AY648" s="122" t="s">
        <v>156</v>
      </c>
    </row>
    <row r="649" spans="2:64" s="6" customFormat="1" ht="15.75" customHeight="1" x14ac:dyDescent="0.3">
      <c r="B649" s="126"/>
      <c r="E649" s="127"/>
      <c r="F649" s="217" t="s">
        <v>21</v>
      </c>
      <c r="G649" s="218"/>
      <c r="H649" s="218"/>
      <c r="I649" s="218"/>
      <c r="K649" s="128">
        <v>1</v>
      </c>
      <c r="R649" s="129"/>
      <c r="T649" s="130"/>
      <c r="AA649" s="131"/>
      <c r="AT649" s="127" t="s">
        <v>163</v>
      </c>
      <c r="AU649" s="127" t="s">
        <v>102</v>
      </c>
      <c r="AV649" s="127" t="s">
        <v>102</v>
      </c>
      <c r="AW649" s="127" t="s">
        <v>111</v>
      </c>
      <c r="AX649" s="127" t="s">
        <v>21</v>
      </c>
      <c r="AY649" s="127" t="s">
        <v>156</v>
      </c>
    </row>
    <row r="650" spans="2:64" s="6" customFormat="1" ht="27" customHeight="1" x14ac:dyDescent="0.3">
      <c r="B650" s="22"/>
      <c r="C650" s="114" t="s">
        <v>777</v>
      </c>
      <c r="D650" s="114" t="s">
        <v>157</v>
      </c>
      <c r="E650" s="115" t="s">
        <v>778</v>
      </c>
      <c r="F650" s="211" t="s">
        <v>779</v>
      </c>
      <c r="G650" s="212"/>
      <c r="H650" s="212"/>
      <c r="I650" s="212"/>
      <c r="J650" s="116" t="s">
        <v>333</v>
      </c>
      <c r="K650" s="117">
        <v>8</v>
      </c>
      <c r="L650" s="213">
        <v>0</v>
      </c>
      <c r="M650" s="212"/>
      <c r="N650" s="214">
        <f>ROUND($L$650*$K$650,2)</f>
        <v>0</v>
      </c>
      <c r="O650" s="212"/>
      <c r="P650" s="212"/>
      <c r="Q650" s="212"/>
      <c r="R650" s="23"/>
      <c r="T650" s="118"/>
      <c r="U650" s="29" t="s">
        <v>47</v>
      </c>
      <c r="V650" s="119">
        <v>0</v>
      </c>
      <c r="W650" s="119">
        <f>$V$650*$K$650</f>
        <v>0</v>
      </c>
      <c r="X650" s="119">
        <v>0</v>
      </c>
      <c r="Y650" s="119">
        <f>$X$650*$K$650</f>
        <v>0</v>
      </c>
      <c r="Z650" s="119">
        <v>0</v>
      </c>
      <c r="AA650" s="120">
        <f>$Z$650*$K$650</f>
        <v>0</v>
      </c>
      <c r="AR650" s="6" t="s">
        <v>224</v>
      </c>
      <c r="AT650" s="6" t="s">
        <v>157</v>
      </c>
      <c r="AU650" s="6" t="s">
        <v>102</v>
      </c>
      <c r="AY650" s="6" t="s">
        <v>156</v>
      </c>
      <c r="BE650" s="83">
        <f>IF($U$650="základní",$N$650,0)</f>
        <v>0</v>
      </c>
      <c r="BF650" s="83">
        <f>IF($U$650="snížená",$N$650,0)</f>
        <v>0</v>
      </c>
      <c r="BG650" s="83">
        <f>IF($U$650="zákl. přenesená",$N$650,0)</f>
        <v>0</v>
      </c>
      <c r="BH650" s="83">
        <f>IF($U$650="sníž. přenesená",$N$650,0)</f>
        <v>0</v>
      </c>
      <c r="BI650" s="83">
        <f>IF($U$650="nulová",$N$650,0)</f>
        <v>0</v>
      </c>
      <c r="BJ650" s="6" t="s">
        <v>21</v>
      </c>
      <c r="BK650" s="83">
        <f>ROUND($L$650*$K$650,2)</f>
        <v>0</v>
      </c>
      <c r="BL650" s="6" t="s">
        <v>224</v>
      </c>
    </row>
    <row r="651" spans="2:64" s="6" customFormat="1" ht="15.75" customHeight="1" x14ac:dyDescent="0.3">
      <c r="B651" s="126"/>
      <c r="E651" s="127"/>
      <c r="F651" s="217" t="s">
        <v>183</v>
      </c>
      <c r="G651" s="218"/>
      <c r="H651" s="218"/>
      <c r="I651" s="218"/>
      <c r="K651" s="128">
        <v>8</v>
      </c>
      <c r="R651" s="129"/>
      <c r="T651" s="130"/>
      <c r="AA651" s="131"/>
      <c r="AT651" s="127" t="s">
        <v>163</v>
      </c>
      <c r="AU651" s="127" t="s">
        <v>102</v>
      </c>
      <c r="AV651" s="127" t="s">
        <v>102</v>
      </c>
      <c r="AW651" s="127" t="s">
        <v>111</v>
      </c>
      <c r="AX651" s="127" t="s">
        <v>21</v>
      </c>
      <c r="AY651" s="127" t="s">
        <v>156</v>
      </c>
    </row>
    <row r="652" spans="2:64" s="6" customFormat="1" ht="15.75" customHeight="1" x14ac:dyDescent="0.3">
      <c r="B652" s="22"/>
      <c r="C652" s="138" t="s">
        <v>780</v>
      </c>
      <c r="D652" s="138" t="s">
        <v>225</v>
      </c>
      <c r="E652" s="139" t="s">
        <v>781</v>
      </c>
      <c r="F652" s="223" t="s">
        <v>782</v>
      </c>
      <c r="G652" s="224"/>
      <c r="H652" s="224"/>
      <c r="I652" s="224"/>
      <c r="J652" s="140" t="s">
        <v>178</v>
      </c>
      <c r="K652" s="141">
        <v>1E-3</v>
      </c>
      <c r="L652" s="225">
        <v>0</v>
      </c>
      <c r="M652" s="224"/>
      <c r="N652" s="226">
        <f>ROUND($L$652*$K$652,2)</f>
        <v>0</v>
      </c>
      <c r="O652" s="212"/>
      <c r="P652" s="212"/>
      <c r="Q652" s="212"/>
      <c r="R652" s="23"/>
      <c r="T652" s="118"/>
      <c r="U652" s="29" t="s">
        <v>47</v>
      </c>
      <c r="V652" s="119">
        <v>0</v>
      </c>
      <c r="W652" s="119">
        <f>$V$652*$K$652</f>
        <v>0</v>
      </c>
      <c r="X652" s="119">
        <v>1</v>
      </c>
      <c r="Y652" s="119">
        <f>$X$652*$K$652</f>
        <v>1E-3</v>
      </c>
      <c r="Z652" s="119">
        <v>0</v>
      </c>
      <c r="AA652" s="120">
        <f>$Z$652*$K$652</f>
        <v>0</v>
      </c>
      <c r="AR652" s="6" t="s">
        <v>297</v>
      </c>
      <c r="AT652" s="6" t="s">
        <v>225</v>
      </c>
      <c r="AU652" s="6" t="s">
        <v>102</v>
      </c>
      <c r="AY652" s="6" t="s">
        <v>156</v>
      </c>
      <c r="BE652" s="83">
        <f>IF($U$652="základní",$N$652,0)</f>
        <v>0</v>
      </c>
      <c r="BF652" s="83">
        <f>IF($U$652="snížená",$N$652,0)</f>
        <v>0</v>
      </c>
      <c r="BG652" s="83">
        <f>IF($U$652="zákl. přenesená",$N$652,0)</f>
        <v>0</v>
      </c>
      <c r="BH652" s="83">
        <f>IF($U$652="sníž. přenesená",$N$652,0)</f>
        <v>0</v>
      </c>
      <c r="BI652" s="83">
        <f>IF($U$652="nulová",$N$652,0)</f>
        <v>0</v>
      </c>
      <c r="BJ652" s="6" t="s">
        <v>21</v>
      </c>
      <c r="BK652" s="83">
        <f>ROUND($L$652*$K$652,2)</f>
        <v>0</v>
      </c>
      <c r="BL652" s="6" t="s">
        <v>224</v>
      </c>
    </row>
    <row r="653" spans="2:64" s="6" customFormat="1" ht="18.75" customHeight="1" x14ac:dyDescent="0.3">
      <c r="B653" s="22"/>
      <c r="F653" s="210" t="s">
        <v>783</v>
      </c>
      <c r="G653" s="172"/>
      <c r="H653" s="172"/>
      <c r="I653" s="172"/>
      <c r="R653" s="23"/>
      <c r="T653" s="57"/>
      <c r="AA653" s="58"/>
      <c r="AT653" s="6" t="s">
        <v>293</v>
      </c>
      <c r="AU653" s="6" t="s">
        <v>102</v>
      </c>
    </row>
    <row r="654" spans="2:64" s="6" customFormat="1" ht="15.75" customHeight="1" x14ac:dyDescent="0.3">
      <c r="B654" s="126"/>
      <c r="E654" s="127"/>
      <c r="F654" s="217" t="s">
        <v>784</v>
      </c>
      <c r="G654" s="218"/>
      <c r="H654" s="218"/>
      <c r="I654" s="218"/>
      <c r="K654" s="128">
        <v>1E-3</v>
      </c>
      <c r="R654" s="129"/>
      <c r="T654" s="130"/>
      <c r="AA654" s="131"/>
      <c r="AT654" s="127" t="s">
        <v>163</v>
      </c>
      <c r="AU654" s="127" t="s">
        <v>102</v>
      </c>
      <c r="AV654" s="127" t="s">
        <v>102</v>
      </c>
      <c r="AW654" s="127" t="s">
        <v>111</v>
      </c>
      <c r="AX654" s="127" t="s">
        <v>21</v>
      </c>
      <c r="AY654" s="127" t="s">
        <v>156</v>
      </c>
    </row>
    <row r="655" spans="2:64" s="6" customFormat="1" ht="27" customHeight="1" x14ac:dyDescent="0.3">
      <c r="B655" s="22"/>
      <c r="C655" s="114" t="s">
        <v>785</v>
      </c>
      <c r="D655" s="114" t="s">
        <v>157</v>
      </c>
      <c r="E655" s="115" t="s">
        <v>786</v>
      </c>
      <c r="F655" s="211" t="s">
        <v>787</v>
      </c>
      <c r="G655" s="212"/>
      <c r="H655" s="212"/>
      <c r="I655" s="212"/>
      <c r="J655" s="116" t="s">
        <v>333</v>
      </c>
      <c r="K655" s="117">
        <v>8</v>
      </c>
      <c r="L655" s="213">
        <v>0</v>
      </c>
      <c r="M655" s="212"/>
      <c r="N655" s="214">
        <f>ROUND($L$655*$K$655,2)</f>
        <v>0</v>
      </c>
      <c r="O655" s="212"/>
      <c r="P655" s="212"/>
      <c r="Q655" s="212"/>
      <c r="R655" s="23"/>
      <c r="T655" s="118"/>
      <c r="U655" s="29" t="s">
        <v>47</v>
      </c>
      <c r="V655" s="119">
        <v>0</v>
      </c>
      <c r="W655" s="119">
        <f>$V$655*$K$655</f>
        <v>0</v>
      </c>
      <c r="X655" s="119">
        <v>0</v>
      </c>
      <c r="Y655" s="119">
        <f>$X$655*$K$655</f>
        <v>0</v>
      </c>
      <c r="Z655" s="119">
        <v>0</v>
      </c>
      <c r="AA655" s="120">
        <f>$Z$655*$K$655</f>
        <v>0</v>
      </c>
      <c r="AR655" s="6" t="s">
        <v>224</v>
      </c>
      <c r="AT655" s="6" t="s">
        <v>157</v>
      </c>
      <c r="AU655" s="6" t="s">
        <v>102</v>
      </c>
      <c r="AY655" s="6" t="s">
        <v>156</v>
      </c>
      <c r="BE655" s="83">
        <f>IF($U$655="základní",$N$655,0)</f>
        <v>0</v>
      </c>
      <c r="BF655" s="83">
        <f>IF($U$655="snížená",$N$655,0)</f>
        <v>0</v>
      </c>
      <c r="BG655" s="83">
        <f>IF($U$655="zákl. přenesená",$N$655,0)</f>
        <v>0</v>
      </c>
      <c r="BH655" s="83">
        <f>IF($U$655="sníž. přenesená",$N$655,0)</f>
        <v>0</v>
      </c>
      <c r="BI655" s="83">
        <f>IF($U$655="nulová",$N$655,0)</f>
        <v>0</v>
      </c>
      <c r="BJ655" s="6" t="s">
        <v>21</v>
      </c>
      <c r="BK655" s="83">
        <f>ROUND($L$655*$K$655,2)</f>
        <v>0</v>
      </c>
      <c r="BL655" s="6" t="s">
        <v>224</v>
      </c>
    </row>
    <row r="656" spans="2:64" s="6" customFormat="1" ht="15.75" customHeight="1" x14ac:dyDescent="0.3">
      <c r="B656" s="126"/>
      <c r="E656" s="127"/>
      <c r="F656" s="217" t="s">
        <v>183</v>
      </c>
      <c r="G656" s="218"/>
      <c r="H656" s="218"/>
      <c r="I656" s="218"/>
      <c r="K656" s="128">
        <v>8</v>
      </c>
      <c r="R656" s="129"/>
      <c r="T656" s="130"/>
      <c r="AA656" s="131"/>
      <c r="AT656" s="127" t="s">
        <v>163</v>
      </c>
      <c r="AU656" s="127" t="s">
        <v>102</v>
      </c>
      <c r="AV656" s="127" t="s">
        <v>102</v>
      </c>
      <c r="AW656" s="127" t="s">
        <v>111</v>
      </c>
      <c r="AX656" s="127" t="s">
        <v>21</v>
      </c>
      <c r="AY656" s="127" t="s">
        <v>156</v>
      </c>
    </row>
    <row r="657" spans="2:64" s="6" customFormat="1" ht="39" customHeight="1" x14ac:dyDescent="0.3">
      <c r="B657" s="22"/>
      <c r="C657" s="114" t="s">
        <v>788</v>
      </c>
      <c r="D657" s="114" t="s">
        <v>157</v>
      </c>
      <c r="E657" s="115" t="s">
        <v>789</v>
      </c>
      <c r="F657" s="211" t="s">
        <v>790</v>
      </c>
      <c r="G657" s="212"/>
      <c r="H657" s="212"/>
      <c r="I657" s="212"/>
      <c r="J657" s="116" t="s">
        <v>333</v>
      </c>
      <c r="K657" s="117">
        <v>1</v>
      </c>
      <c r="L657" s="213">
        <v>0</v>
      </c>
      <c r="M657" s="212"/>
      <c r="N657" s="214">
        <f>ROUND($L$657*$K$657,2)</f>
        <v>0</v>
      </c>
      <c r="O657" s="212"/>
      <c r="P657" s="212"/>
      <c r="Q657" s="212"/>
      <c r="R657" s="23"/>
      <c r="T657" s="118"/>
      <c r="U657" s="29" t="s">
        <v>47</v>
      </c>
      <c r="V657" s="119">
        <v>0.47</v>
      </c>
      <c r="W657" s="119">
        <f>$V$657*$K$657</f>
        <v>0.47</v>
      </c>
      <c r="X657" s="119">
        <v>0</v>
      </c>
      <c r="Y657" s="119">
        <f>$X$657*$K$657</f>
        <v>0</v>
      </c>
      <c r="Z657" s="119">
        <v>0</v>
      </c>
      <c r="AA657" s="120">
        <f>$Z$657*$K$657</f>
        <v>0</v>
      </c>
      <c r="AR657" s="6" t="s">
        <v>224</v>
      </c>
      <c r="AT657" s="6" t="s">
        <v>157</v>
      </c>
      <c r="AU657" s="6" t="s">
        <v>102</v>
      </c>
      <c r="AY657" s="6" t="s">
        <v>156</v>
      </c>
      <c r="BE657" s="83">
        <f>IF($U$657="základní",$N$657,0)</f>
        <v>0</v>
      </c>
      <c r="BF657" s="83">
        <f>IF($U$657="snížená",$N$657,0)</f>
        <v>0</v>
      </c>
      <c r="BG657" s="83">
        <f>IF($U$657="zákl. přenesená",$N$657,0)</f>
        <v>0</v>
      </c>
      <c r="BH657" s="83">
        <f>IF($U$657="sníž. přenesená",$N$657,0)</f>
        <v>0</v>
      </c>
      <c r="BI657" s="83">
        <f>IF($U$657="nulová",$N$657,0)</f>
        <v>0</v>
      </c>
      <c r="BJ657" s="6" t="s">
        <v>21</v>
      </c>
      <c r="BK657" s="83">
        <f>ROUND($L$657*$K$657,2)</f>
        <v>0</v>
      </c>
      <c r="BL657" s="6" t="s">
        <v>224</v>
      </c>
    </row>
    <row r="658" spans="2:64" s="6" customFormat="1" ht="15.75" customHeight="1" x14ac:dyDescent="0.3">
      <c r="B658" s="121"/>
      <c r="E658" s="122"/>
      <c r="F658" s="215" t="s">
        <v>527</v>
      </c>
      <c r="G658" s="216"/>
      <c r="H658" s="216"/>
      <c r="I658" s="216"/>
      <c r="K658" s="122"/>
      <c r="R658" s="123"/>
      <c r="T658" s="124"/>
      <c r="AA658" s="125"/>
      <c r="AT658" s="122" t="s">
        <v>163</v>
      </c>
      <c r="AU658" s="122" t="s">
        <v>102</v>
      </c>
      <c r="AV658" s="122" t="s">
        <v>21</v>
      </c>
      <c r="AW658" s="122" t="s">
        <v>111</v>
      </c>
      <c r="AX658" s="122" t="s">
        <v>82</v>
      </c>
      <c r="AY658" s="122" t="s">
        <v>156</v>
      </c>
    </row>
    <row r="659" spans="2:64" s="6" customFormat="1" ht="15.75" customHeight="1" x14ac:dyDescent="0.3">
      <c r="B659" s="126"/>
      <c r="E659" s="127"/>
      <c r="F659" s="217" t="s">
        <v>21</v>
      </c>
      <c r="G659" s="218"/>
      <c r="H659" s="218"/>
      <c r="I659" s="218"/>
      <c r="K659" s="128">
        <v>1</v>
      </c>
      <c r="R659" s="129"/>
      <c r="T659" s="130"/>
      <c r="AA659" s="131"/>
      <c r="AT659" s="127" t="s">
        <v>163</v>
      </c>
      <c r="AU659" s="127" t="s">
        <v>102</v>
      </c>
      <c r="AV659" s="127" t="s">
        <v>102</v>
      </c>
      <c r="AW659" s="127" t="s">
        <v>111</v>
      </c>
      <c r="AX659" s="127" t="s">
        <v>21</v>
      </c>
      <c r="AY659" s="127" t="s">
        <v>156</v>
      </c>
    </row>
    <row r="660" spans="2:64" s="6" customFormat="1" ht="39" customHeight="1" x14ac:dyDescent="0.3">
      <c r="B660" s="22"/>
      <c r="C660" s="138" t="s">
        <v>791</v>
      </c>
      <c r="D660" s="138" t="s">
        <v>225</v>
      </c>
      <c r="E660" s="139" t="s">
        <v>792</v>
      </c>
      <c r="F660" s="223" t="s">
        <v>793</v>
      </c>
      <c r="G660" s="224"/>
      <c r="H660" s="224"/>
      <c r="I660" s="224"/>
      <c r="J660" s="140" t="s">
        <v>333</v>
      </c>
      <c r="K660" s="141">
        <v>1</v>
      </c>
      <c r="L660" s="225">
        <v>0</v>
      </c>
      <c r="M660" s="224"/>
      <c r="N660" s="226">
        <f>ROUND($L$660*$K$660,2)</f>
        <v>0</v>
      </c>
      <c r="O660" s="212"/>
      <c r="P660" s="212"/>
      <c r="Q660" s="212"/>
      <c r="R660" s="23"/>
      <c r="T660" s="118"/>
      <c r="U660" s="29" t="s">
        <v>47</v>
      </c>
      <c r="V660" s="119">
        <v>0</v>
      </c>
      <c r="W660" s="119">
        <f>$V$660*$K$660</f>
        <v>0</v>
      </c>
      <c r="X660" s="119">
        <v>2.3999999999999998E-3</v>
      </c>
      <c r="Y660" s="119">
        <f>$X$660*$K$660</f>
        <v>2.3999999999999998E-3</v>
      </c>
      <c r="Z660" s="119">
        <v>0</v>
      </c>
      <c r="AA660" s="120">
        <f>$Z$660*$K$660</f>
        <v>0</v>
      </c>
      <c r="AR660" s="6" t="s">
        <v>297</v>
      </c>
      <c r="AT660" s="6" t="s">
        <v>225</v>
      </c>
      <c r="AU660" s="6" t="s">
        <v>102</v>
      </c>
      <c r="AY660" s="6" t="s">
        <v>156</v>
      </c>
      <c r="BE660" s="83">
        <f>IF($U$660="základní",$N$660,0)</f>
        <v>0</v>
      </c>
      <c r="BF660" s="83">
        <f>IF($U$660="snížená",$N$660,0)</f>
        <v>0</v>
      </c>
      <c r="BG660" s="83">
        <f>IF($U$660="zákl. přenesená",$N$660,0)</f>
        <v>0</v>
      </c>
      <c r="BH660" s="83">
        <f>IF($U$660="sníž. přenesená",$N$660,0)</f>
        <v>0</v>
      </c>
      <c r="BI660" s="83">
        <f>IF($U$660="nulová",$N$660,0)</f>
        <v>0</v>
      </c>
      <c r="BJ660" s="6" t="s">
        <v>21</v>
      </c>
      <c r="BK660" s="83">
        <f>ROUND($L$660*$K$660,2)</f>
        <v>0</v>
      </c>
      <c r="BL660" s="6" t="s">
        <v>224</v>
      </c>
    </row>
    <row r="661" spans="2:64" s="6" customFormat="1" ht="15.75" customHeight="1" x14ac:dyDescent="0.3">
      <c r="B661" s="121"/>
      <c r="E661" s="122"/>
      <c r="F661" s="215" t="s">
        <v>527</v>
      </c>
      <c r="G661" s="216"/>
      <c r="H661" s="216"/>
      <c r="I661" s="216"/>
      <c r="K661" s="122"/>
      <c r="R661" s="123"/>
      <c r="T661" s="124"/>
      <c r="AA661" s="125"/>
      <c r="AT661" s="122" t="s">
        <v>163</v>
      </c>
      <c r="AU661" s="122" t="s">
        <v>102</v>
      </c>
      <c r="AV661" s="122" t="s">
        <v>21</v>
      </c>
      <c r="AW661" s="122" t="s">
        <v>111</v>
      </c>
      <c r="AX661" s="122" t="s">
        <v>82</v>
      </c>
      <c r="AY661" s="122" t="s">
        <v>156</v>
      </c>
    </row>
    <row r="662" spans="2:64" s="6" customFormat="1" ht="15.75" customHeight="1" x14ac:dyDescent="0.3">
      <c r="B662" s="126"/>
      <c r="E662" s="127"/>
      <c r="F662" s="217" t="s">
        <v>21</v>
      </c>
      <c r="G662" s="218"/>
      <c r="H662" s="218"/>
      <c r="I662" s="218"/>
      <c r="K662" s="128">
        <v>1</v>
      </c>
      <c r="R662" s="129"/>
      <c r="T662" s="130"/>
      <c r="AA662" s="131"/>
      <c r="AT662" s="127" t="s">
        <v>163</v>
      </c>
      <c r="AU662" s="127" t="s">
        <v>102</v>
      </c>
      <c r="AV662" s="127" t="s">
        <v>102</v>
      </c>
      <c r="AW662" s="127" t="s">
        <v>111</v>
      </c>
      <c r="AX662" s="127" t="s">
        <v>21</v>
      </c>
      <c r="AY662" s="127" t="s">
        <v>156</v>
      </c>
    </row>
    <row r="663" spans="2:64" s="6" customFormat="1" ht="27" customHeight="1" x14ac:dyDescent="0.3">
      <c r="B663" s="22"/>
      <c r="C663" s="114" t="s">
        <v>794</v>
      </c>
      <c r="D663" s="114" t="s">
        <v>157</v>
      </c>
      <c r="E663" s="115" t="s">
        <v>795</v>
      </c>
      <c r="F663" s="211" t="s">
        <v>796</v>
      </c>
      <c r="G663" s="212"/>
      <c r="H663" s="212"/>
      <c r="I663" s="212"/>
      <c r="J663" s="116" t="s">
        <v>333</v>
      </c>
      <c r="K663" s="117">
        <v>1</v>
      </c>
      <c r="L663" s="213">
        <v>0</v>
      </c>
      <c r="M663" s="212"/>
      <c r="N663" s="214">
        <f>ROUND($L$663*$K$663,2)</f>
        <v>0</v>
      </c>
      <c r="O663" s="212"/>
      <c r="P663" s="212"/>
      <c r="Q663" s="212"/>
      <c r="R663" s="23"/>
      <c r="T663" s="118"/>
      <c r="U663" s="29" t="s">
        <v>47</v>
      </c>
      <c r="V663" s="119">
        <v>0.61</v>
      </c>
      <c r="W663" s="119">
        <f>$V$663*$K$663</f>
        <v>0.61</v>
      </c>
      <c r="X663" s="119">
        <v>0</v>
      </c>
      <c r="Y663" s="119">
        <f>$X$663*$K$663</f>
        <v>0</v>
      </c>
      <c r="Z663" s="119">
        <v>0</v>
      </c>
      <c r="AA663" s="120">
        <f>$Z$663*$K$663</f>
        <v>0</v>
      </c>
      <c r="AR663" s="6" t="s">
        <v>224</v>
      </c>
      <c r="AT663" s="6" t="s">
        <v>157</v>
      </c>
      <c r="AU663" s="6" t="s">
        <v>102</v>
      </c>
      <c r="AY663" s="6" t="s">
        <v>156</v>
      </c>
      <c r="BE663" s="83">
        <f>IF($U$663="základní",$N$663,0)</f>
        <v>0</v>
      </c>
      <c r="BF663" s="83">
        <f>IF($U$663="snížená",$N$663,0)</f>
        <v>0</v>
      </c>
      <c r="BG663" s="83">
        <f>IF($U$663="zákl. přenesená",$N$663,0)</f>
        <v>0</v>
      </c>
      <c r="BH663" s="83">
        <f>IF($U$663="sníž. přenesená",$N$663,0)</f>
        <v>0</v>
      </c>
      <c r="BI663" s="83">
        <f>IF($U$663="nulová",$N$663,0)</f>
        <v>0</v>
      </c>
      <c r="BJ663" s="6" t="s">
        <v>21</v>
      </c>
      <c r="BK663" s="83">
        <f>ROUND($L$663*$K$663,2)</f>
        <v>0</v>
      </c>
      <c r="BL663" s="6" t="s">
        <v>224</v>
      </c>
    </row>
    <row r="664" spans="2:64" s="6" customFormat="1" ht="15.75" customHeight="1" x14ac:dyDescent="0.3">
      <c r="B664" s="121"/>
      <c r="E664" s="122"/>
      <c r="F664" s="215" t="s">
        <v>527</v>
      </c>
      <c r="G664" s="216"/>
      <c r="H664" s="216"/>
      <c r="I664" s="216"/>
      <c r="K664" s="122"/>
      <c r="R664" s="123"/>
      <c r="T664" s="124"/>
      <c r="AA664" s="125"/>
      <c r="AT664" s="122" t="s">
        <v>163</v>
      </c>
      <c r="AU664" s="122" t="s">
        <v>102</v>
      </c>
      <c r="AV664" s="122" t="s">
        <v>21</v>
      </c>
      <c r="AW664" s="122" t="s">
        <v>111</v>
      </c>
      <c r="AX664" s="122" t="s">
        <v>82</v>
      </c>
      <c r="AY664" s="122" t="s">
        <v>156</v>
      </c>
    </row>
    <row r="665" spans="2:64" s="6" customFormat="1" ht="15.75" customHeight="1" x14ac:dyDescent="0.3">
      <c r="B665" s="126"/>
      <c r="E665" s="127"/>
      <c r="F665" s="217" t="s">
        <v>21</v>
      </c>
      <c r="G665" s="218"/>
      <c r="H665" s="218"/>
      <c r="I665" s="218"/>
      <c r="K665" s="128">
        <v>1</v>
      </c>
      <c r="R665" s="129"/>
      <c r="T665" s="130"/>
      <c r="AA665" s="131"/>
      <c r="AT665" s="127" t="s">
        <v>163</v>
      </c>
      <c r="AU665" s="127" t="s">
        <v>102</v>
      </c>
      <c r="AV665" s="127" t="s">
        <v>102</v>
      </c>
      <c r="AW665" s="127" t="s">
        <v>111</v>
      </c>
      <c r="AX665" s="127" t="s">
        <v>21</v>
      </c>
      <c r="AY665" s="127" t="s">
        <v>156</v>
      </c>
    </row>
    <row r="666" spans="2:64" s="6" customFormat="1" ht="15.75" customHeight="1" x14ac:dyDescent="0.3">
      <c r="B666" s="22"/>
      <c r="C666" s="138" t="s">
        <v>797</v>
      </c>
      <c r="D666" s="138" t="s">
        <v>225</v>
      </c>
      <c r="E666" s="139" t="s">
        <v>798</v>
      </c>
      <c r="F666" s="223" t="s">
        <v>799</v>
      </c>
      <c r="G666" s="224"/>
      <c r="H666" s="224"/>
      <c r="I666" s="224"/>
      <c r="J666" s="140" t="s">
        <v>333</v>
      </c>
      <c r="K666" s="141">
        <v>1</v>
      </c>
      <c r="L666" s="225">
        <v>0</v>
      </c>
      <c r="M666" s="224"/>
      <c r="N666" s="226">
        <f>ROUND($L$666*$K$666,2)</f>
        <v>0</v>
      </c>
      <c r="O666" s="212"/>
      <c r="P666" s="212"/>
      <c r="Q666" s="212"/>
      <c r="R666" s="23"/>
      <c r="T666" s="118"/>
      <c r="U666" s="29" t="s">
        <v>47</v>
      </c>
      <c r="V666" s="119">
        <v>0</v>
      </c>
      <c r="W666" s="119">
        <f>$V$666*$K$666</f>
        <v>0</v>
      </c>
      <c r="X666" s="119">
        <v>3.2000000000000002E-3</v>
      </c>
      <c r="Y666" s="119">
        <f>$X$666*$K$666</f>
        <v>3.2000000000000002E-3</v>
      </c>
      <c r="Z666" s="119">
        <v>0</v>
      </c>
      <c r="AA666" s="120">
        <f>$Z$666*$K$666</f>
        <v>0</v>
      </c>
      <c r="AR666" s="6" t="s">
        <v>297</v>
      </c>
      <c r="AT666" s="6" t="s">
        <v>225</v>
      </c>
      <c r="AU666" s="6" t="s">
        <v>102</v>
      </c>
      <c r="AY666" s="6" t="s">
        <v>156</v>
      </c>
      <c r="BE666" s="83">
        <f>IF($U$666="základní",$N$666,0)</f>
        <v>0</v>
      </c>
      <c r="BF666" s="83">
        <f>IF($U$666="snížená",$N$666,0)</f>
        <v>0</v>
      </c>
      <c r="BG666" s="83">
        <f>IF($U$666="zákl. přenesená",$N$666,0)</f>
        <v>0</v>
      </c>
      <c r="BH666" s="83">
        <f>IF($U$666="sníž. přenesená",$N$666,0)</f>
        <v>0</v>
      </c>
      <c r="BI666" s="83">
        <f>IF($U$666="nulová",$N$666,0)</f>
        <v>0</v>
      </c>
      <c r="BJ666" s="6" t="s">
        <v>21</v>
      </c>
      <c r="BK666" s="83">
        <f>ROUND($L$666*$K$666,2)</f>
        <v>0</v>
      </c>
      <c r="BL666" s="6" t="s">
        <v>224</v>
      </c>
    </row>
    <row r="667" spans="2:64" s="6" customFormat="1" ht="15.75" customHeight="1" x14ac:dyDescent="0.3">
      <c r="B667" s="121"/>
      <c r="E667" s="122"/>
      <c r="F667" s="215" t="s">
        <v>527</v>
      </c>
      <c r="G667" s="216"/>
      <c r="H667" s="216"/>
      <c r="I667" s="216"/>
      <c r="K667" s="122"/>
      <c r="R667" s="123"/>
      <c r="T667" s="124"/>
      <c r="AA667" s="125"/>
      <c r="AT667" s="122" t="s">
        <v>163</v>
      </c>
      <c r="AU667" s="122" t="s">
        <v>102</v>
      </c>
      <c r="AV667" s="122" t="s">
        <v>21</v>
      </c>
      <c r="AW667" s="122" t="s">
        <v>111</v>
      </c>
      <c r="AX667" s="122" t="s">
        <v>82</v>
      </c>
      <c r="AY667" s="122" t="s">
        <v>156</v>
      </c>
    </row>
    <row r="668" spans="2:64" s="6" customFormat="1" ht="15.75" customHeight="1" x14ac:dyDescent="0.3">
      <c r="B668" s="126"/>
      <c r="E668" s="127"/>
      <c r="F668" s="217" t="s">
        <v>21</v>
      </c>
      <c r="G668" s="218"/>
      <c r="H668" s="218"/>
      <c r="I668" s="218"/>
      <c r="K668" s="128">
        <v>1</v>
      </c>
      <c r="R668" s="129"/>
      <c r="T668" s="130"/>
      <c r="AA668" s="131"/>
      <c r="AT668" s="127" t="s">
        <v>163</v>
      </c>
      <c r="AU668" s="127" t="s">
        <v>102</v>
      </c>
      <c r="AV668" s="127" t="s">
        <v>102</v>
      </c>
      <c r="AW668" s="127" t="s">
        <v>111</v>
      </c>
      <c r="AX668" s="127" t="s">
        <v>21</v>
      </c>
      <c r="AY668" s="127" t="s">
        <v>156</v>
      </c>
    </row>
    <row r="669" spans="2:64" s="6" customFormat="1" ht="27" customHeight="1" x14ac:dyDescent="0.3">
      <c r="B669" s="22"/>
      <c r="C669" s="114" t="s">
        <v>800</v>
      </c>
      <c r="D669" s="114" t="s">
        <v>157</v>
      </c>
      <c r="E669" s="115" t="s">
        <v>801</v>
      </c>
      <c r="F669" s="211" t="s">
        <v>802</v>
      </c>
      <c r="G669" s="212"/>
      <c r="H669" s="212"/>
      <c r="I669" s="212"/>
      <c r="J669" s="116" t="s">
        <v>333</v>
      </c>
      <c r="K669" s="117">
        <v>1</v>
      </c>
      <c r="L669" s="213">
        <v>0</v>
      </c>
      <c r="M669" s="212"/>
      <c r="N669" s="214">
        <f>ROUND($L$669*$K$669,2)</f>
        <v>0</v>
      </c>
      <c r="O669" s="212"/>
      <c r="P669" s="212"/>
      <c r="Q669" s="212"/>
      <c r="R669" s="23"/>
      <c r="T669" s="118"/>
      <c r="U669" s="29" t="s">
        <v>47</v>
      </c>
      <c r="V669" s="119">
        <v>7.68</v>
      </c>
      <c r="W669" s="119">
        <f>$V$669*$K$669</f>
        <v>7.68</v>
      </c>
      <c r="X669" s="119">
        <v>8.4999999999999995E-4</v>
      </c>
      <c r="Y669" s="119">
        <f>$X$669*$K$669</f>
        <v>8.4999999999999995E-4</v>
      </c>
      <c r="Z669" s="119">
        <v>0</v>
      </c>
      <c r="AA669" s="120">
        <f>$Z$669*$K$669</f>
        <v>0</v>
      </c>
      <c r="AR669" s="6" t="s">
        <v>224</v>
      </c>
      <c r="AT669" s="6" t="s">
        <v>157</v>
      </c>
      <c r="AU669" s="6" t="s">
        <v>102</v>
      </c>
      <c r="AY669" s="6" t="s">
        <v>156</v>
      </c>
      <c r="BE669" s="83">
        <f>IF($U$669="základní",$N$669,0)</f>
        <v>0</v>
      </c>
      <c r="BF669" s="83">
        <f>IF($U$669="snížená",$N$669,0)</f>
        <v>0</v>
      </c>
      <c r="BG669" s="83">
        <f>IF($U$669="zákl. přenesená",$N$669,0)</f>
        <v>0</v>
      </c>
      <c r="BH669" s="83">
        <f>IF($U$669="sníž. přenesená",$N$669,0)</f>
        <v>0</v>
      </c>
      <c r="BI669" s="83">
        <f>IF($U$669="nulová",$N$669,0)</f>
        <v>0</v>
      </c>
      <c r="BJ669" s="6" t="s">
        <v>21</v>
      </c>
      <c r="BK669" s="83">
        <f>ROUND($L$669*$K$669,2)</f>
        <v>0</v>
      </c>
      <c r="BL669" s="6" t="s">
        <v>224</v>
      </c>
    </row>
    <row r="670" spans="2:64" s="6" customFormat="1" ht="15.75" customHeight="1" x14ac:dyDescent="0.3">
      <c r="B670" s="22"/>
      <c r="C670" s="138" t="s">
        <v>803</v>
      </c>
      <c r="D670" s="138" t="s">
        <v>225</v>
      </c>
      <c r="E670" s="139" t="s">
        <v>804</v>
      </c>
      <c r="F670" s="223" t="s">
        <v>805</v>
      </c>
      <c r="G670" s="224"/>
      <c r="H670" s="224"/>
      <c r="I670" s="224"/>
      <c r="J670" s="140" t="s">
        <v>333</v>
      </c>
      <c r="K670" s="141">
        <v>1</v>
      </c>
      <c r="L670" s="225">
        <v>0</v>
      </c>
      <c r="M670" s="224"/>
      <c r="N670" s="226">
        <f>ROUND($L$670*$K$670,2)</f>
        <v>0</v>
      </c>
      <c r="O670" s="212"/>
      <c r="P670" s="212"/>
      <c r="Q670" s="212"/>
      <c r="R670" s="23"/>
      <c r="T670" s="118"/>
      <c r="U670" s="29" t="s">
        <v>47</v>
      </c>
      <c r="V670" s="119">
        <v>0</v>
      </c>
      <c r="W670" s="119">
        <f>$V$670*$K$670</f>
        <v>0</v>
      </c>
      <c r="X670" s="119">
        <v>0.32100000000000001</v>
      </c>
      <c r="Y670" s="119">
        <f>$X$670*$K$670</f>
        <v>0.32100000000000001</v>
      </c>
      <c r="Z670" s="119">
        <v>0</v>
      </c>
      <c r="AA670" s="120">
        <f>$Z$670*$K$670</f>
        <v>0</v>
      </c>
      <c r="AR670" s="6" t="s">
        <v>297</v>
      </c>
      <c r="AT670" s="6" t="s">
        <v>225</v>
      </c>
      <c r="AU670" s="6" t="s">
        <v>102</v>
      </c>
      <c r="AY670" s="6" t="s">
        <v>156</v>
      </c>
      <c r="BE670" s="83">
        <f>IF($U$670="základní",$N$670,0)</f>
        <v>0</v>
      </c>
      <c r="BF670" s="83">
        <f>IF($U$670="snížená",$N$670,0)</f>
        <v>0</v>
      </c>
      <c r="BG670" s="83">
        <f>IF($U$670="zákl. přenesená",$N$670,0)</f>
        <v>0</v>
      </c>
      <c r="BH670" s="83">
        <f>IF($U$670="sníž. přenesená",$N$670,0)</f>
        <v>0</v>
      </c>
      <c r="BI670" s="83">
        <f>IF($U$670="nulová",$N$670,0)</f>
        <v>0</v>
      </c>
      <c r="BJ670" s="6" t="s">
        <v>21</v>
      </c>
      <c r="BK670" s="83">
        <f>ROUND($L$670*$K$670,2)</f>
        <v>0</v>
      </c>
      <c r="BL670" s="6" t="s">
        <v>224</v>
      </c>
    </row>
    <row r="671" spans="2:64" s="6" customFormat="1" ht="39" customHeight="1" x14ac:dyDescent="0.3">
      <c r="B671" s="22"/>
      <c r="C671" s="114" t="s">
        <v>806</v>
      </c>
      <c r="D671" s="114" t="s">
        <v>157</v>
      </c>
      <c r="E671" s="115" t="s">
        <v>807</v>
      </c>
      <c r="F671" s="211" t="s">
        <v>1152</v>
      </c>
      <c r="G671" s="212"/>
      <c r="H671" s="212"/>
      <c r="I671" s="212"/>
      <c r="J671" s="116" t="s">
        <v>333</v>
      </c>
      <c r="K671" s="117">
        <v>1</v>
      </c>
      <c r="L671" s="213">
        <v>0</v>
      </c>
      <c r="M671" s="212"/>
      <c r="N671" s="214">
        <f>ROUND($L$671*$K$671,2)</f>
        <v>0</v>
      </c>
      <c r="O671" s="212"/>
      <c r="P671" s="212"/>
      <c r="Q671" s="212"/>
      <c r="R671" s="23"/>
      <c r="T671" s="118"/>
      <c r="U671" s="29" t="s">
        <v>47</v>
      </c>
      <c r="V671" s="119">
        <v>0.46</v>
      </c>
      <c r="W671" s="119">
        <f>$V$671*$K$671</f>
        <v>0.46</v>
      </c>
      <c r="X671" s="119">
        <v>3.8000000000000002E-4</v>
      </c>
      <c r="Y671" s="119">
        <f>$X$671*$K$671</f>
        <v>3.8000000000000002E-4</v>
      </c>
      <c r="Z671" s="119">
        <v>0</v>
      </c>
      <c r="AA671" s="120">
        <f>$Z$671*$K$671</f>
        <v>0</v>
      </c>
      <c r="AR671" s="6" t="s">
        <v>224</v>
      </c>
      <c r="AT671" s="6" t="s">
        <v>157</v>
      </c>
      <c r="AU671" s="6" t="s">
        <v>102</v>
      </c>
      <c r="AY671" s="6" t="s">
        <v>156</v>
      </c>
      <c r="BE671" s="83">
        <f>IF($U$671="základní",$N$671,0)</f>
        <v>0</v>
      </c>
      <c r="BF671" s="83">
        <f>IF($U$671="snížená",$N$671,0)</f>
        <v>0</v>
      </c>
      <c r="BG671" s="83">
        <f>IF($U$671="zákl. přenesená",$N$671,0)</f>
        <v>0</v>
      </c>
      <c r="BH671" s="83">
        <f>IF($U$671="sníž. přenesená",$N$671,0)</f>
        <v>0</v>
      </c>
      <c r="BI671" s="83">
        <f>IF($U$671="nulová",$N$671,0)</f>
        <v>0</v>
      </c>
      <c r="BJ671" s="6" t="s">
        <v>21</v>
      </c>
      <c r="BK671" s="83">
        <f>ROUND($L$671*$K$671,2)</f>
        <v>0</v>
      </c>
      <c r="BL671" s="6" t="s">
        <v>224</v>
      </c>
    </row>
    <row r="672" spans="2:64" s="6" customFormat="1" ht="15.75" customHeight="1" x14ac:dyDescent="0.3">
      <c r="B672" s="121"/>
      <c r="E672" s="122"/>
      <c r="F672" s="215" t="s">
        <v>808</v>
      </c>
      <c r="G672" s="216"/>
      <c r="H672" s="216"/>
      <c r="I672" s="216"/>
      <c r="K672" s="122"/>
      <c r="R672" s="123"/>
      <c r="T672" s="124"/>
      <c r="AA672" s="125"/>
      <c r="AT672" s="122" t="s">
        <v>163</v>
      </c>
      <c r="AU672" s="122" t="s">
        <v>102</v>
      </c>
      <c r="AV672" s="122" t="s">
        <v>21</v>
      </c>
      <c r="AW672" s="122" t="s">
        <v>111</v>
      </c>
      <c r="AX672" s="122" t="s">
        <v>82</v>
      </c>
      <c r="AY672" s="122" t="s">
        <v>156</v>
      </c>
    </row>
    <row r="673" spans="2:64" s="6" customFormat="1" ht="15.75" customHeight="1" x14ac:dyDescent="0.3">
      <c r="B673" s="126"/>
      <c r="E673" s="127"/>
      <c r="F673" s="217" t="s">
        <v>21</v>
      </c>
      <c r="G673" s="218"/>
      <c r="H673" s="218"/>
      <c r="I673" s="218"/>
      <c r="K673" s="128">
        <v>1</v>
      </c>
      <c r="R673" s="129"/>
      <c r="T673" s="130"/>
      <c r="AA673" s="131"/>
      <c r="AT673" s="127" t="s">
        <v>163</v>
      </c>
      <c r="AU673" s="127" t="s">
        <v>102</v>
      </c>
      <c r="AV673" s="127" t="s">
        <v>102</v>
      </c>
      <c r="AW673" s="127" t="s">
        <v>111</v>
      </c>
      <c r="AX673" s="127" t="s">
        <v>21</v>
      </c>
      <c r="AY673" s="127" t="s">
        <v>156</v>
      </c>
    </row>
    <row r="674" spans="2:64" s="6" customFormat="1" ht="15.75" customHeight="1" x14ac:dyDescent="0.3">
      <c r="B674" s="22"/>
      <c r="C674" s="114" t="s">
        <v>809</v>
      </c>
      <c r="D674" s="114" t="s">
        <v>157</v>
      </c>
      <c r="E674" s="115" t="s">
        <v>810</v>
      </c>
      <c r="F674" s="211" t="s">
        <v>811</v>
      </c>
      <c r="G674" s="212"/>
      <c r="H674" s="212"/>
      <c r="I674" s="212"/>
      <c r="J674" s="116" t="s">
        <v>333</v>
      </c>
      <c r="K674" s="117">
        <v>1</v>
      </c>
      <c r="L674" s="213">
        <v>0</v>
      </c>
      <c r="M674" s="212"/>
      <c r="N674" s="214">
        <f>ROUND($L$674*$K$674,2)</f>
        <v>0</v>
      </c>
      <c r="O674" s="212"/>
      <c r="P674" s="212"/>
      <c r="Q674" s="212"/>
      <c r="R674" s="23"/>
      <c r="T674" s="118"/>
      <c r="U674" s="29" t="s">
        <v>47</v>
      </c>
      <c r="V674" s="119">
        <v>0.875</v>
      </c>
      <c r="W674" s="119">
        <f>$V$674*$K$674</f>
        <v>0.875</v>
      </c>
      <c r="X674" s="119">
        <v>0</v>
      </c>
      <c r="Y674" s="119">
        <f>$X$674*$K$674</f>
        <v>0</v>
      </c>
      <c r="Z674" s="119">
        <v>0</v>
      </c>
      <c r="AA674" s="120">
        <f>$Z$674*$K$674</f>
        <v>0</v>
      </c>
      <c r="AR674" s="6" t="s">
        <v>224</v>
      </c>
      <c r="AT674" s="6" t="s">
        <v>157</v>
      </c>
      <c r="AU674" s="6" t="s">
        <v>102</v>
      </c>
      <c r="AY674" s="6" t="s">
        <v>156</v>
      </c>
      <c r="BE674" s="83">
        <f>IF($U$674="základní",$N$674,0)</f>
        <v>0</v>
      </c>
      <c r="BF674" s="83">
        <f>IF($U$674="snížená",$N$674,0)</f>
        <v>0</v>
      </c>
      <c r="BG674" s="83">
        <f>IF($U$674="zákl. přenesená",$N$674,0)</f>
        <v>0</v>
      </c>
      <c r="BH674" s="83">
        <f>IF($U$674="sníž. přenesená",$N$674,0)</f>
        <v>0</v>
      </c>
      <c r="BI674" s="83">
        <f>IF($U$674="nulová",$N$674,0)</f>
        <v>0</v>
      </c>
      <c r="BJ674" s="6" t="s">
        <v>21</v>
      </c>
      <c r="BK674" s="83">
        <f>ROUND($L$674*$K$674,2)</f>
        <v>0</v>
      </c>
      <c r="BL674" s="6" t="s">
        <v>224</v>
      </c>
    </row>
    <row r="675" spans="2:64" s="6" customFormat="1" ht="15.75" customHeight="1" x14ac:dyDescent="0.3">
      <c r="B675" s="121"/>
      <c r="E675" s="122"/>
      <c r="F675" s="215" t="s">
        <v>527</v>
      </c>
      <c r="G675" s="216"/>
      <c r="H675" s="216"/>
      <c r="I675" s="216"/>
      <c r="K675" s="122"/>
      <c r="R675" s="123"/>
      <c r="T675" s="124"/>
      <c r="AA675" s="125"/>
      <c r="AT675" s="122" t="s">
        <v>163</v>
      </c>
      <c r="AU675" s="122" t="s">
        <v>102</v>
      </c>
      <c r="AV675" s="122" t="s">
        <v>21</v>
      </c>
      <c r="AW675" s="122" t="s">
        <v>111</v>
      </c>
      <c r="AX675" s="122" t="s">
        <v>82</v>
      </c>
      <c r="AY675" s="122" t="s">
        <v>156</v>
      </c>
    </row>
    <row r="676" spans="2:64" s="6" customFormat="1" ht="15.75" customHeight="1" x14ac:dyDescent="0.3">
      <c r="B676" s="126"/>
      <c r="E676" s="127"/>
      <c r="F676" s="217" t="s">
        <v>21</v>
      </c>
      <c r="G676" s="218"/>
      <c r="H676" s="218"/>
      <c r="I676" s="218"/>
      <c r="K676" s="128">
        <v>1</v>
      </c>
      <c r="R676" s="129"/>
      <c r="T676" s="130"/>
      <c r="AA676" s="131"/>
      <c r="AT676" s="127" t="s">
        <v>163</v>
      </c>
      <c r="AU676" s="127" t="s">
        <v>102</v>
      </c>
      <c r="AV676" s="127" t="s">
        <v>102</v>
      </c>
      <c r="AW676" s="127" t="s">
        <v>111</v>
      </c>
      <c r="AX676" s="127" t="s">
        <v>21</v>
      </c>
      <c r="AY676" s="127" t="s">
        <v>156</v>
      </c>
    </row>
    <row r="677" spans="2:64" s="6" customFormat="1" ht="15.75" customHeight="1" x14ac:dyDescent="0.3">
      <c r="B677" s="22"/>
      <c r="C677" s="114" t="s">
        <v>812</v>
      </c>
      <c r="D677" s="114" t="s">
        <v>157</v>
      </c>
      <c r="E677" s="115" t="s">
        <v>813</v>
      </c>
      <c r="F677" s="211" t="s">
        <v>814</v>
      </c>
      <c r="G677" s="212"/>
      <c r="H677" s="212"/>
      <c r="I677" s="212"/>
      <c r="J677" s="116" t="s">
        <v>333</v>
      </c>
      <c r="K677" s="117">
        <v>1</v>
      </c>
      <c r="L677" s="213">
        <v>0</v>
      </c>
      <c r="M677" s="212"/>
      <c r="N677" s="214">
        <f>ROUND($L$677*$K$677,2)</f>
        <v>0</v>
      </c>
      <c r="O677" s="212"/>
      <c r="P677" s="212"/>
      <c r="Q677" s="212"/>
      <c r="R677" s="23"/>
      <c r="T677" s="118"/>
      <c r="U677" s="29" t="s">
        <v>47</v>
      </c>
      <c r="V677" s="119">
        <v>0.875</v>
      </c>
      <c r="W677" s="119">
        <f>$V$677*$K$677</f>
        <v>0.875</v>
      </c>
      <c r="X677" s="119">
        <v>0</v>
      </c>
      <c r="Y677" s="119">
        <f>$X$677*$K$677</f>
        <v>0</v>
      </c>
      <c r="Z677" s="119">
        <v>0</v>
      </c>
      <c r="AA677" s="120">
        <f>$Z$677*$K$677</f>
        <v>0</v>
      </c>
      <c r="AR677" s="6" t="s">
        <v>224</v>
      </c>
      <c r="AT677" s="6" t="s">
        <v>157</v>
      </c>
      <c r="AU677" s="6" t="s">
        <v>102</v>
      </c>
      <c r="AY677" s="6" t="s">
        <v>156</v>
      </c>
      <c r="BE677" s="83">
        <f>IF($U$677="základní",$N$677,0)</f>
        <v>0</v>
      </c>
      <c r="BF677" s="83">
        <f>IF($U$677="snížená",$N$677,0)</f>
        <v>0</v>
      </c>
      <c r="BG677" s="83">
        <f>IF($U$677="zákl. přenesená",$N$677,0)</f>
        <v>0</v>
      </c>
      <c r="BH677" s="83">
        <f>IF($U$677="sníž. přenesená",$N$677,0)</f>
        <v>0</v>
      </c>
      <c r="BI677" s="83">
        <f>IF($U$677="nulová",$N$677,0)</f>
        <v>0</v>
      </c>
      <c r="BJ677" s="6" t="s">
        <v>21</v>
      </c>
      <c r="BK677" s="83">
        <f>ROUND($L$677*$K$677,2)</f>
        <v>0</v>
      </c>
      <c r="BL677" s="6" t="s">
        <v>224</v>
      </c>
    </row>
    <row r="678" spans="2:64" s="6" customFormat="1" ht="15.75" customHeight="1" x14ac:dyDescent="0.3">
      <c r="B678" s="121"/>
      <c r="E678" s="122"/>
      <c r="F678" s="215" t="s">
        <v>527</v>
      </c>
      <c r="G678" s="216"/>
      <c r="H678" s="216"/>
      <c r="I678" s="216"/>
      <c r="K678" s="122"/>
      <c r="R678" s="123"/>
      <c r="T678" s="124"/>
      <c r="AA678" s="125"/>
      <c r="AT678" s="122" t="s">
        <v>163</v>
      </c>
      <c r="AU678" s="122" t="s">
        <v>102</v>
      </c>
      <c r="AV678" s="122" t="s">
        <v>21</v>
      </c>
      <c r="AW678" s="122" t="s">
        <v>111</v>
      </c>
      <c r="AX678" s="122" t="s">
        <v>82</v>
      </c>
      <c r="AY678" s="122" t="s">
        <v>156</v>
      </c>
    </row>
    <row r="679" spans="2:64" s="6" customFormat="1" ht="15.75" customHeight="1" x14ac:dyDescent="0.3">
      <c r="B679" s="126"/>
      <c r="E679" s="127"/>
      <c r="F679" s="217" t="s">
        <v>21</v>
      </c>
      <c r="G679" s="218"/>
      <c r="H679" s="218"/>
      <c r="I679" s="218"/>
      <c r="K679" s="128">
        <v>1</v>
      </c>
      <c r="R679" s="129"/>
      <c r="T679" s="130"/>
      <c r="AA679" s="131"/>
      <c r="AT679" s="127" t="s">
        <v>163</v>
      </c>
      <c r="AU679" s="127" t="s">
        <v>102</v>
      </c>
      <c r="AV679" s="127" t="s">
        <v>102</v>
      </c>
      <c r="AW679" s="127" t="s">
        <v>111</v>
      </c>
      <c r="AX679" s="127" t="s">
        <v>21</v>
      </c>
      <c r="AY679" s="127" t="s">
        <v>156</v>
      </c>
    </row>
    <row r="680" spans="2:64" s="6" customFormat="1" ht="27" customHeight="1" x14ac:dyDescent="0.3">
      <c r="B680" s="22"/>
      <c r="C680" s="114" t="s">
        <v>815</v>
      </c>
      <c r="D680" s="114" t="s">
        <v>157</v>
      </c>
      <c r="E680" s="115" t="s">
        <v>816</v>
      </c>
      <c r="F680" s="211" t="s">
        <v>817</v>
      </c>
      <c r="G680" s="212"/>
      <c r="H680" s="212"/>
      <c r="I680" s="212"/>
      <c r="J680" s="116" t="s">
        <v>178</v>
      </c>
      <c r="K680" s="117">
        <v>0.33900000000000002</v>
      </c>
      <c r="L680" s="213">
        <v>0</v>
      </c>
      <c r="M680" s="212"/>
      <c r="N680" s="214">
        <f>ROUND($L$680*$K$680,2)</f>
        <v>0</v>
      </c>
      <c r="O680" s="212"/>
      <c r="P680" s="212"/>
      <c r="Q680" s="212"/>
      <c r="R680" s="23"/>
      <c r="T680" s="118"/>
      <c r="U680" s="29" t="s">
        <v>47</v>
      </c>
      <c r="V680" s="119">
        <v>3.327</v>
      </c>
      <c r="W680" s="119">
        <f>$V$680*$K$680</f>
        <v>1.127853</v>
      </c>
      <c r="X680" s="119">
        <v>0</v>
      </c>
      <c r="Y680" s="119">
        <f>$X$680*$K$680</f>
        <v>0</v>
      </c>
      <c r="Z680" s="119">
        <v>0</v>
      </c>
      <c r="AA680" s="120">
        <f>$Z$680*$K$680</f>
        <v>0</v>
      </c>
      <c r="AR680" s="6" t="s">
        <v>224</v>
      </c>
      <c r="AT680" s="6" t="s">
        <v>157</v>
      </c>
      <c r="AU680" s="6" t="s">
        <v>102</v>
      </c>
      <c r="AY680" s="6" t="s">
        <v>156</v>
      </c>
      <c r="BE680" s="83">
        <f>IF($U$680="základní",$N$680,0)</f>
        <v>0</v>
      </c>
      <c r="BF680" s="83">
        <f>IF($U$680="snížená",$N$680,0)</f>
        <v>0</v>
      </c>
      <c r="BG680" s="83">
        <f>IF($U$680="zákl. přenesená",$N$680,0)</f>
        <v>0</v>
      </c>
      <c r="BH680" s="83">
        <f>IF($U$680="sníž. přenesená",$N$680,0)</f>
        <v>0</v>
      </c>
      <c r="BI680" s="83">
        <f>IF($U$680="nulová",$N$680,0)</f>
        <v>0</v>
      </c>
      <c r="BJ680" s="6" t="s">
        <v>21</v>
      </c>
      <c r="BK680" s="83">
        <f>ROUND($L$680*$K$680,2)</f>
        <v>0</v>
      </c>
      <c r="BL680" s="6" t="s">
        <v>224</v>
      </c>
    </row>
    <row r="681" spans="2:64" s="104" customFormat="1" ht="30.75" customHeight="1" x14ac:dyDescent="0.3">
      <c r="B681" s="105"/>
      <c r="D681" s="113" t="s">
        <v>133</v>
      </c>
      <c r="N681" s="205">
        <f>$BK$681</f>
        <v>0</v>
      </c>
      <c r="O681" s="206"/>
      <c r="P681" s="206"/>
      <c r="Q681" s="206"/>
      <c r="R681" s="108"/>
      <c r="T681" s="109"/>
      <c r="W681" s="110">
        <f>SUM($W$682:$W$689)</f>
        <v>9.2049310000000002</v>
      </c>
      <c r="Y681" s="110">
        <f>SUM($Y$682:$Y$689)</f>
        <v>0.32372310999999998</v>
      </c>
      <c r="AA681" s="111">
        <f>SUM($AA$682:$AA$689)</f>
        <v>0.56422527999999994</v>
      </c>
      <c r="AR681" s="107" t="s">
        <v>102</v>
      </c>
      <c r="AT681" s="107" t="s">
        <v>81</v>
      </c>
      <c r="AU681" s="107" t="s">
        <v>21</v>
      </c>
      <c r="AY681" s="107" t="s">
        <v>156</v>
      </c>
      <c r="BK681" s="112">
        <f>SUM($BK$682:$BK$689)</f>
        <v>0</v>
      </c>
    </row>
    <row r="682" spans="2:64" s="6" customFormat="1" ht="27" customHeight="1" x14ac:dyDescent="0.3">
      <c r="B682" s="22"/>
      <c r="C682" s="114" t="s">
        <v>818</v>
      </c>
      <c r="D682" s="114" t="s">
        <v>157</v>
      </c>
      <c r="E682" s="115" t="s">
        <v>819</v>
      </c>
      <c r="F682" s="211" t="s">
        <v>820</v>
      </c>
      <c r="G682" s="212"/>
      <c r="H682" s="212"/>
      <c r="I682" s="212"/>
      <c r="J682" s="116" t="s">
        <v>194</v>
      </c>
      <c r="K682" s="117">
        <v>5.633</v>
      </c>
      <c r="L682" s="213">
        <v>0</v>
      </c>
      <c r="M682" s="212"/>
      <c r="N682" s="214">
        <f>ROUND($L$682*$K$682,2)</f>
        <v>0</v>
      </c>
      <c r="O682" s="212"/>
      <c r="P682" s="212"/>
      <c r="Q682" s="212"/>
      <c r="R682" s="23"/>
      <c r="T682" s="118"/>
      <c r="U682" s="29" t="s">
        <v>47</v>
      </c>
      <c r="V682" s="119">
        <v>1.099</v>
      </c>
      <c r="W682" s="119">
        <f>$V$682*$K$682</f>
        <v>6.1906669999999995</v>
      </c>
      <c r="X682" s="119">
        <v>3.7670000000000002E-2</v>
      </c>
      <c r="Y682" s="119">
        <f>$X$682*$K$682</f>
        <v>0.21219511000000002</v>
      </c>
      <c r="Z682" s="119">
        <v>0</v>
      </c>
      <c r="AA682" s="120">
        <f>$Z$682*$K$682</f>
        <v>0</v>
      </c>
      <c r="AR682" s="6" t="s">
        <v>224</v>
      </c>
      <c r="AT682" s="6" t="s">
        <v>157</v>
      </c>
      <c r="AU682" s="6" t="s">
        <v>102</v>
      </c>
      <c r="AY682" s="6" t="s">
        <v>156</v>
      </c>
      <c r="BE682" s="83">
        <f>IF($U$682="základní",$N$682,0)</f>
        <v>0</v>
      </c>
      <c r="BF682" s="83">
        <f>IF($U$682="snížená",$N$682,0)</f>
        <v>0</v>
      </c>
      <c r="BG682" s="83">
        <f>IF($U$682="zákl. přenesená",$N$682,0)</f>
        <v>0</v>
      </c>
      <c r="BH682" s="83">
        <f>IF($U$682="sníž. přenesená",$N$682,0)</f>
        <v>0</v>
      </c>
      <c r="BI682" s="83">
        <f>IF($U$682="nulová",$N$682,0)</f>
        <v>0</v>
      </c>
      <c r="BJ682" s="6" t="s">
        <v>21</v>
      </c>
      <c r="BK682" s="83">
        <f>ROUND($L$682*$K$682,2)</f>
        <v>0</v>
      </c>
      <c r="BL682" s="6" t="s">
        <v>224</v>
      </c>
    </row>
    <row r="683" spans="2:64" s="6" customFormat="1" ht="15.75" customHeight="1" x14ac:dyDescent="0.3">
      <c r="B683" s="121"/>
      <c r="E683" s="122"/>
      <c r="F683" s="215" t="s">
        <v>821</v>
      </c>
      <c r="G683" s="216"/>
      <c r="H683" s="216"/>
      <c r="I683" s="216"/>
      <c r="K683" s="122"/>
      <c r="R683" s="123"/>
      <c r="T683" s="124"/>
      <c r="AA683" s="125"/>
      <c r="AT683" s="122" t="s">
        <v>163</v>
      </c>
      <c r="AU683" s="122" t="s">
        <v>102</v>
      </c>
      <c r="AV683" s="122" t="s">
        <v>21</v>
      </c>
      <c r="AW683" s="122" t="s">
        <v>111</v>
      </c>
      <c r="AX683" s="122" t="s">
        <v>82</v>
      </c>
      <c r="AY683" s="122" t="s">
        <v>156</v>
      </c>
    </row>
    <row r="684" spans="2:64" s="6" customFormat="1" ht="15.75" customHeight="1" x14ac:dyDescent="0.3">
      <c r="B684" s="126"/>
      <c r="E684" s="127"/>
      <c r="F684" s="217" t="s">
        <v>822</v>
      </c>
      <c r="G684" s="218"/>
      <c r="H684" s="218"/>
      <c r="I684" s="218"/>
      <c r="K684" s="128">
        <v>5.633</v>
      </c>
      <c r="R684" s="129"/>
      <c r="T684" s="130"/>
      <c r="AA684" s="131"/>
      <c r="AT684" s="127" t="s">
        <v>163</v>
      </c>
      <c r="AU684" s="127" t="s">
        <v>102</v>
      </c>
      <c r="AV684" s="127" t="s">
        <v>102</v>
      </c>
      <c r="AW684" s="127" t="s">
        <v>111</v>
      </c>
      <c r="AX684" s="127" t="s">
        <v>21</v>
      </c>
      <c r="AY684" s="127" t="s">
        <v>156</v>
      </c>
    </row>
    <row r="685" spans="2:64" s="6" customFormat="1" ht="15.75" customHeight="1" x14ac:dyDescent="0.3">
      <c r="B685" s="22"/>
      <c r="C685" s="138" t="s">
        <v>823</v>
      </c>
      <c r="D685" s="138" t="s">
        <v>225</v>
      </c>
      <c r="E685" s="139" t="s">
        <v>824</v>
      </c>
      <c r="F685" s="223" t="s">
        <v>825</v>
      </c>
      <c r="G685" s="224"/>
      <c r="H685" s="224"/>
      <c r="I685" s="224"/>
      <c r="J685" s="140" t="s">
        <v>194</v>
      </c>
      <c r="K685" s="141">
        <v>6.1959999999999997</v>
      </c>
      <c r="L685" s="225">
        <v>0</v>
      </c>
      <c r="M685" s="224"/>
      <c r="N685" s="226">
        <f>ROUND($L$685*$K$685,2)</f>
        <v>0</v>
      </c>
      <c r="O685" s="212"/>
      <c r="P685" s="212"/>
      <c r="Q685" s="212"/>
      <c r="R685" s="23"/>
      <c r="T685" s="118"/>
      <c r="U685" s="29" t="s">
        <v>47</v>
      </c>
      <c r="V685" s="119">
        <v>0</v>
      </c>
      <c r="W685" s="119">
        <f>$V$685*$K$685</f>
        <v>0</v>
      </c>
      <c r="X685" s="119">
        <v>1.7999999999999999E-2</v>
      </c>
      <c r="Y685" s="119">
        <f>$X$685*$K$685</f>
        <v>0.11152799999999999</v>
      </c>
      <c r="Z685" s="119">
        <v>0</v>
      </c>
      <c r="AA685" s="120">
        <f>$Z$685*$K$685</f>
        <v>0</v>
      </c>
      <c r="AR685" s="6" t="s">
        <v>297</v>
      </c>
      <c r="AT685" s="6" t="s">
        <v>225</v>
      </c>
      <c r="AU685" s="6" t="s">
        <v>102</v>
      </c>
      <c r="AY685" s="6" t="s">
        <v>156</v>
      </c>
      <c r="BE685" s="83">
        <f>IF($U$685="základní",$N$685,0)</f>
        <v>0</v>
      </c>
      <c r="BF685" s="83">
        <f>IF($U$685="snížená",$N$685,0)</f>
        <v>0</v>
      </c>
      <c r="BG685" s="83">
        <f>IF($U$685="zákl. přenesená",$N$685,0)</f>
        <v>0</v>
      </c>
      <c r="BH685" s="83">
        <f>IF($U$685="sníž. přenesená",$N$685,0)</f>
        <v>0</v>
      </c>
      <c r="BI685" s="83">
        <f>IF($U$685="nulová",$N$685,0)</f>
        <v>0</v>
      </c>
      <c r="BJ685" s="6" t="s">
        <v>21</v>
      </c>
      <c r="BK685" s="83">
        <f>ROUND($L$685*$K$685,2)</f>
        <v>0</v>
      </c>
      <c r="BL685" s="6" t="s">
        <v>224</v>
      </c>
    </row>
    <row r="686" spans="2:64" s="6" customFormat="1" ht="27" customHeight="1" x14ac:dyDescent="0.3">
      <c r="B686" s="22"/>
      <c r="C686" s="114" t="s">
        <v>826</v>
      </c>
      <c r="D686" s="114" t="s">
        <v>157</v>
      </c>
      <c r="E686" s="115" t="s">
        <v>827</v>
      </c>
      <c r="F686" s="211" t="s">
        <v>828</v>
      </c>
      <c r="G686" s="212"/>
      <c r="H686" s="212"/>
      <c r="I686" s="212"/>
      <c r="J686" s="116" t="s">
        <v>194</v>
      </c>
      <c r="K686" s="117">
        <v>6.7839999999999998</v>
      </c>
      <c r="L686" s="213">
        <v>0</v>
      </c>
      <c r="M686" s="212"/>
      <c r="N686" s="214">
        <f>ROUND($L$686*$K$686,2)</f>
        <v>0</v>
      </c>
      <c r="O686" s="212"/>
      <c r="P686" s="212"/>
      <c r="Q686" s="212"/>
      <c r="R686" s="23"/>
      <c r="T686" s="118"/>
      <c r="U686" s="29" t="s">
        <v>47</v>
      </c>
      <c r="V686" s="119">
        <v>0.36799999999999999</v>
      </c>
      <c r="W686" s="119">
        <f>$V$686*$K$686</f>
        <v>2.4965120000000001</v>
      </c>
      <c r="X686" s="119">
        <v>0</v>
      </c>
      <c r="Y686" s="119">
        <f>$X$686*$K$686</f>
        <v>0</v>
      </c>
      <c r="Z686" s="119">
        <v>8.3169999999999994E-2</v>
      </c>
      <c r="AA686" s="120">
        <f>$Z$686*$K$686</f>
        <v>0.56422527999999994</v>
      </c>
      <c r="AR686" s="6" t="s">
        <v>224</v>
      </c>
      <c r="AT686" s="6" t="s">
        <v>157</v>
      </c>
      <c r="AU686" s="6" t="s">
        <v>102</v>
      </c>
      <c r="AY686" s="6" t="s">
        <v>156</v>
      </c>
      <c r="BE686" s="83">
        <f>IF($U$686="základní",$N$686,0)</f>
        <v>0</v>
      </c>
      <c r="BF686" s="83">
        <f>IF($U$686="snížená",$N$686,0)</f>
        <v>0</v>
      </c>
      <c r="BG686" s="83">
        <f>IF($U$686="zákl. přenesená",$N$686,0)</f>
        <v>0</v>
      </c>
      <c r="BH686" s="83">
        <f>IF($U$686="sníž. přenesená",$N$686,0)</f>
        <v>0</v>
      </c>
      <c r="BI686" s="83">
        <f>IF($U$686="nulová",$N$686,0)</f>
        <v>0</v>
      </c>
      <c r="BJ686" s="6" t="s">
        <v>21</v>
      </c>
      <c r="BK686" s="83">
        <f>ROUND($L$686*$K$686,2)</f>
        <v>0</v>
      </c>
      <c r="BL686" s="6" t="s">
        <v>224</v>
      </c>
    </row>
    <row r="687" spans="2:64" s="6" customFormat="1" ht="15.75" customHeight="1" x14ac:dyDescent="0.3">
      <c r="B687" s="121"/>
      <c r="E687" s="122"/>
      <c r="F687" s="215" t="s">
        <v>829</v>
      </c>
      <c r="G687" s="216"/>
      <c r="H687" s="216"/>
      <c r="I687" s="216"/>
      <c r="K687" s="122"/>
      <c r="R687" s="123"/>
      <c r="T687" s="124"/>
      <c r="AA687" s="125"/>
      <c r="AT687" s="122" t="s">
        <v>163</v>
      </c>
      <c r="AU687" s="122" t="s">
        <v>102</v>
      </c>
      <c r="AV687" s="122" t="s">
        <v>21</v>
      </c>
      <c r="AW687" s="122" t="s">
        <v>111</v>
      </c>
      <c r="AX687" s="122" t="s">
        <v>82</v>
      </c>
      <c r="AY687" s="122" t="s">
        <v>156</v>
      </c>
    </row>
    <row r="688" spans="2:64" s="6" customFormat="1" ht="15.75" customHeight="1" x14ac:dyDescent="0.3">
      <c r="B688" s="126"/>
      <c r="E688" s="127"/>
      <c r="F688" s="217" t="s">
        <v>830</v>
      </c>
      <c r="G688" s="218"/>
      <c r="H688" s="218"/>
      <c r="I688" s="218"/>
      <c r="K688" s="128">
        <v>6.7839999999999998</v>
      </c>
      <c r="R688" s="129"/>
      <c r="T688" s="130"/>
      <c r="AA688" s="131"/>
      <c r="AT688" s="127" t="s">
        <v>163</v>
      </c>
      <c r="AU688" s="127" t="s">
        <v>102</v>
      </c>
      <c r="AV688" s="127" t="s">
        <v>102</v>
      </c>
      <c r="AW688" s="127" t="s">
        <v>111</v>
      </c>
      <c r="AX688" s="127" t="s">
        <v>21</v>
      </c>
      <c r="AY688" s="127" t="s">
        <v>156</v>
      </c>
    </row>
    <row r="689" spans="2:64" s="6" customFormat="1" ht="27" customHeight="1" x14ac:dyDescent="0.3">
      <c r="B689" s="22"/>
      <c r="C689" s="114" t="s">
        <v>831</v>
      </c>
      <c r="D689" s="114" t="s">
        <v>157</v>
      </c>
      <c r="E689" s="115" t="s">
        <v>832</v>
      </c>
      <c r="F689" s="211" t="s">
        <v>833</v>
      </c>
      <c r="G689" s="212"/>
      <c r="H689" s="212"/>
      <c r="I689" s="212"/>
      <c r="J689" s="116" t="s">
        <v>178</v>
      </c>
      <c r="K689" s="117">
        <v>0.32400000000000001</v>
      </c>
      <c r="L689" s="213">
        <v>0</v>
      </c>
      <c r="M689" s="212"/>
      <c r="N689" s="214">
        <f>ROUND($L$689*$K$689,2)</f>
        <v>0</v>
      </c>
      <c r="O689" s="212"/>
      <c r="P689" s="212"/>
      <c r="Q689" s="212"/>
      <c r="R689" s="23"/>
      <c r="T689" s="118"/>
      <c r="U689" s="29" t="s">
        <v>47</v>
      </c>
      <c r="V689" s="119">
        <v>1.5980000000000001</v>
      </c>
      <c r="W689" s="119">
        <f>$V$689*$K$689</f>
        <v>0.51775199999999999</v>
      </c>
      <c r="X689" s="119">
        <v>0</v>
      </c>
      <c r="Y689" s="119">
        <f>$X$689*$K$689</f>
        <v>0</v>
      </c>
      <c r="Z689" s="119">
        <v>0</v>
      </c>
      <c r="AA689" s="120">
        <f>$Z$689*$K$689</f>
        <v>0</v>
      </c>
      <c r="AR689" s="6" t="s">
        <v>224</v>
      </c>
      <c r="AT689" s="6" t="s">
        <v>157</v>
      </c>
      <c r="AU689" s="6" t="s">
        <v>102</v>
      </c>
      <c r="AY689" s="6" t="s">
        <v>156</v>
      </c>
      <c r="BE689" s="83">
        <f>IF($U$689="základní",$N$689,0)</f>
        <v>0</v>
      </c>
      <c r="BF689" s="83">
        <f>IF($U$689="snížená",$N$689,0)</f>
        <v>0</v>
      </c>
      <c r="BG689" s="83">
        <f>IF($U$689="zákl. přenesená",$N$689,0)</f>
        <v>0</v>
      </c>
      <c r="BH689" s="83">
        <f>IF($U$689="sníž. přenesená",$N$689,0)</f>
        <v>0</v>
      </c>
      <c r="BI689" s="83">
        <f>IF($U$689="nulová",$N$689,0)</f>
        <v>0</v>
      </c>
      <c r="BJ689" s="6" t="s">
        <v>21</v>
      </c>
      <c r="BK689" s="83">
        <f>ROUND($L$689*$K$689,2)</f>
        <v>0</v>
      </c>
      <c r="BL689" s="6" t="s">
        <v>224</v>
      </c>
    </row>
    <row r="690" spans="2:64" s="104" customFormat="1" ht="30.75" customHeight="1" x14ac:dyDescent="0.3">
      <c r="B690" s="105"/>
      <c r="D690" s="113" t="s">
        <v>134</v>
      </c>
      <c r="N690" s="205">
        <f>$BK$690</f>
        <v>0</v>
      </c>
      <c r="O690" s="206"/>
      <c r="P690" s="206"/>
      <c r="Q690" s="206"/>
      <c r="R690" s="108"/>
      <c r="T690" s="109"/>
      <c r="W690" s="110">
        <f>SUM($W$691:$W$701)</f>
        <v>44.175573</v>
      </c>
      <c r="Y690" s="110">
        <f>SUM($Y$691:$Y$701)</f>
        <v>1.1620677399999999</v>
      </c>
      <c r="AA690" s="111">
        <f>SUM($AA$691:$AA$701)</f>
        <v>3.6239790000000003</v>
      </c>
      <c r="AR690" s="107" t="s">
        <v>102</v>
      </c>
      <c r="AT690" s="107" t="s">
        <v>81</v>
      </c>
      <c r="AU690" s="107" t="s">
        <v>21</v>
      </c>
      <c r="AY690" s="107" t="s">
        <v>156</v>
      </c>
      <c r="BK690" s="112">
        <f>SUM($BK$691:$BK$701)</f>
        <v>0</v>
      </c>
    </row>
    <row r="691" spans="2:64" s="6" customFormat="1" ht="27" customHeight="1" x14ac:dyDescent="0.3">
      <c r="B691" s="22"/>
      <c r="C691" s="114" t="s">
        <v>834</v>
      </c>
      <c r="D691" s="114" t="s">
        <v>157</v>
      </c>
      <c r="E691" s="115" t="s">
        <v>835</v>
      </c>
      <c r="F691" s="211" t="s">
        <v>836</v>
      </c>
      <c r="G691" s="212"/>
      <c r="H691" s="212"/>
      <c r="I691" s="212"/>
      <c r="J691" s="116" t="s">
        <v>194</v>
      </c>
      <c r="K691" s="117">
        <v>24.937000000000001</v>
      </c>
      <c r="L691" s="213">
        <v>0</v>
      </c>
      <c r="M691" s="212"/>
      <c r="N691" s="214">
        <f>ROUND($L$691*$K$691,2)</f>
        <v>0</v>
      </c>
      <c r="O691" s="212"/>
      <c r="P691" s="212"/>
      <c r="Q691" s="212"/>
      <c r="R691" s="23"/>
      <c r="T691" s="118"/>
      <c r="U691" s="29" t="s">
        <v>47</v>
      </c>
      <c r="V691" s="119">
        <v>1.171</v>
      </c>
      <c r="W691" s="119">
        <f>$V$691*$K$691</f>
        <v>29.201227000000003</v>
      </c>
      <c r="X691" s="119">
        <v>3.3619999999999997E-2</v>
      </c>
      <c r="Y691" s="119">
        <f>$X$691*$K$691</f>
        <v>0.83838193999999999</v>
      </c>
      <c r="Z691" s="119">
        <v>0</v>
      </c>
      <c r="AA691" s="120">
        <f>$Z$691*$K$691</f>
        <v>0</v>
      </c>
      <c r="AR691" s="6" t="s">
        <v>224</v>
      </c>
      <c r="AT691" s="6" t="s">
        <v>157</v>
      </c>
      <c r="AU691" s="6" t="s">
        <v>102</v>
      </c>
      <c r="AY691" s="6" t="s">
        <v>156</v>
      </c>
      <c r="BE691" s="83">
        <f>IF($U$691="základní",$N$691,0)</f>
        <v>0</v>
      </c>
      <c r="BF691" s="83">
        <f>IF($U$691="snížená",$N$691,0)</f>
        <v>0</v>
      </c>
      <c r="BG691" s="83">
        <f>IF($U$691="zákl. přenesená",$N$691,0)</f>
        <v>0</v>
      </c>
      <c r="BH691" s="83">
        <f>IF($U$691="sníž. přenesená",$N$691,0)</f>
        <v>0</v>
      </c>
      <c r="BI691" s="83">
        <f>IF($U$691="nulová",$N$691,0)</f>
        <v>0</v>
      </c>
      <c r="BJ691" s="6" t="s">
        <v>21</v>
      </c>
      <c r="BK691" s="83">
        <f>ROUND($L$691*$K$691,2)</f>
        <v>0</v>
      </c>
      <c r="BL691" s="6" t="s">
        <v>224</v>
      </c>
    </row>
    <row r="692" spans="2:64" s="6" customFormat="1" ht="15.75" customHeight="1" x14ac:dyDescent="0.3">
      <c r="B692" s="121"/>
      <c r="E692" s="122"/>
      <c r="F692" s="215" t="s">
        <v>204</v>
      </c>
      <c r="G692" s="216"/>
      <c r="H692" s="216"/>
      <c r="I692" s="216"/>
      <c r="K692" s="122"/>
      <c r="R692" s="123"/>
      <c r="T692" s="124"/>
      <c r="AA692" s="125"/>
      <c r="AT692" s="122" t="s">
        <v>163</v>
      </c>
      <c r="AU692" s="122" t="s">
        <v>102</v>
      </c>
      <c r="AV692" s="122" t="s">
        <v>21</v>
      </c>
      <c r="AW692" s="122" t="s">
        <v>111</v>
      </c>
      <c r="AX692" s="122" t="s">
        <v>82</v>
      </c>
      <c r="AY692" s="122" t="s">
        <v>156</v>
      </c>
    </row>
    <row r="693" spans="2:64" s="6" customFormat="1" ht="27" customHeight="1" x14ac:dyDescent="0.3">
      <c r="B693" s="126"/>
      <c r="E693" s="127"/>
      <c r="F693" s="217" t="s">
        <v>837</v>
      </c>
      <c r="G693" s="218"/>
      <c r="H693" s="218"/>
      <c r="I693" s="218"/>
      <c r="K693" s="128">
        <v>24.937000000000001</v>
      </c>
      <c r="R693" s="129"/>
      <c r="T693" s="130"/>
      <c r="AA693" s="131"/>
      <c r="AT693" s="127" t="s">
        <v>163</v>
      </c>
      <c r="AU693" s="127" t="s">
        <v>102</v>
      </c>
      <c r="AV693" s="127" t="s">
        <v>102</v>
      </c>
      <c r="AW693" s="127" t="s">
        <v>111</v>
      </c>
      <c r="AX693" s="127" t="s">
        <v>21</v>
      </c>
      <c r="AY693" s="127" t="s">
        <v>156</v>
      </c>
    </row>
    <row r="694" spans="2:64" s="6" customFormat="1" ht="27" customHeight="1" x14ac:dyDescent="0.3">
      <c r="B694" s="22"/>
      <c r="C694" s="138" t="s">
        <v>838</v>
      </c>
      <c r="D694" s="138" t="s">
        <v>225</v>
      </c>
      <c r="E694" s="139" t="s">
        <v>839</v>
      </c>
      <c r="F694" s="223" t="s">
        <v>840</v>
      </c>
      <c r="G694" s="224"/>
      <c r="H694" s="224"/>
      <c r="I694" s="224"/>
      <c r="J694" s="140" t="s">
        <v>194</v>
      </c>
      <c r="K694" s="141">
        <v>27.431000000000001</v>
      </c>
      <c r="L694" s="225">
        <v>0</v>
      </c>
      <c r="M694" s="224"/>
      <c r="N694" s="226">
        <f>ROUND($L$694*$K$694,2)</f>
        <v>0</v>
      </c>
      <c r="O694" s="212"/>
      <c r="P694" s="212"/>
      <c r="Q694" s="212"/>
      <c r="R694" s="23"/>
      <c r="T694" s="118"/>
      <c r="U694" s="29" t="s">
        <v>47</v>
      </c>
      <c r="V694" s="119">
        <v>0</v>
      </c>
      <c r="W694" s="119">
        <f>$V$694*$K$694</f>
        <v>0</v>
      </c>
      <c r="X694" s="119">
        <v>1.18E-2</v>
      </c>
      <c r="Y694" s="119">
        <f>$X$694*$K$694</f>
        <v>0.32368580000000002</v>
      </c>
      <c r="Z694" s="119">
        <v>0</v>
      </c>
      <c r="AA694" s="120">
        <f>$Z$694*$K$694</f>
        <v>0</v>
      </c>
      <c r="AR694" s="6" t="s">
        <v>297</v>
      </c>
      <c r="AT694" s="6" t="s">
        <v>225</v>
      </c>
      <c r="AU694" s="6" t="s">
        <v>102</v>
      </c>
      <c r="AY694" s="6" t="s">
        <v>156</v>
      </c>
      <c r="BE694" s="83">
        <f>IF($U$694="základní",$N$694,0)</f>
        <v>0</v>
      </c>
      <c r="BF694" s="83">
        <f>IF($U$694="snížená",$N$694,0)</f>
        <v>0</v>
      </c>
      <c r="BG694" s="83">
        <f>IF($U$694="zákl. přenesená",$N$694,0)</f>
        <v>0</v>
      </c>
      <c r="BH694" s="83">
        <f>IF($U$694="sníž. přenesená",$N$694,0)</f>
        <v>0</v>
      </c>
      <c r="BI694" s="83">
        <f>IF($U$694="nulová",$N$694,0)</f>
        <v>0</v>
      </c>
      <c r="BJ694" s="6" t="s">
        <v>21</v>
      </c>
      <c r="BK694" s="83">
        <f>ROUND($L$694*$K$694,2)</f>
        <v>0</v>
      </c>
      <c r="BL694" s="6" t="s">
        <v>224</v>
      </c>
    </row>
    <row r="695" spans="2:64" s="6" customFormat="1" ht="27" customHeight="1" x14ac:dyDescent="0.3">
      <c r="B695" s="22"/>
      <c r="C695" s="114" t="s">
        <v>841</v>
      </c>
      <c r="D695" s="114" t="s">
        <v>157</v>
      </c>
      <c r="E695" s="115" t="s">
        <v>842</v>
      </c>
      <c r="F695" s="211" t="s">
        <v>843</v>
      </c>
      <c r="G695" s="212"/>
      <c r="H695" s="212"/>
      <c r="I695" s="212"/>
      <c r="J695" s="116" t="s">
        <v>194</v>
      </c>
      <c r="K695" s="117">
        <v>44.466000000000001</v>
      </c>
      <c r="L695" s="213">
        <v>0</v>
      </c>
      <c r="M695" s="212"/>
      <c r="N695" s="214">
        <f>ROUND($L$695*$K$695,2)</f>
        <v>0</v>
      </c>
      <c r="O695" s="212"/>
      <c r="P695" s="212"/>
      <c r="Q695" s="212"/>
      <c r="R695" s="23"/>
      <c r="T695" s="118"/>
      <c r="U695" s="29" t="s">
        <v>47</v>
      </c>
      <c r="V695" s="119">
        <v>0.29499999999999998</v>
      </c>
      <c r="W695" s="119">
        <f>$V$695*$K$695</f>
        <v>13.117469999999999</v>
      </c>
      <c r="X695" s="119">
        <v>0</v>
      </c>
      <c r="Y695" s="119">
        <f>$X$695*$K$695</f>
        <v>0</v>
      </c>
      <c r="Z695" s="119">
        <v>8.1500000000000003E-2</v>
      </c>
      <c r="AA695" s="120">
        <f>$Z$695*$K$695</f>
        <v>3.6239790000000003</v>
      </c>
      <c r="AR695" s="6" t="s">
        <v>224</v>
      </c>
      <c r="AT695" s="6" t="s">
        <v>157</v>
      </c>
      <c r="AU695" s="6" t="s">
        <v>102</v>
      </c>
      <c r="AY695" s="6" t="s">
        <v>156</v>
      </c>
      <c r="BE695" s="83">
        <f>IF($U$695="základní",$N$695,0)</f>
        <v>0</v>
      </c>
      <c r="BF695" s="83">
        <f>IF($U$695="snížená",$N$695,0)</f>
        <v>0</v>
      </c>
      <c r="BG695" s="83">
        <f>IF($U$695="zákl. přenesená",$N$695,0)</f>
        <v>0</v>
      </c>
      <c r="BH695" s="83">
        <f>IF($U$695="sníž. přenesená",$N$695,0)</f>
        <v>0</v>
      </c>
      <c r="BI695" s="83">
        <f>IF($U$695="nulová",$N$695,0)</f>
        <v>0</v>
      </c>
      <c r="BJ695" s="6" t="s">
        <v>21</v>
      </c>
      <c r="BK695" s="83">
        <f>ROUND($L$695*$K$695,2)</f>
        <v>0</v>
      </c>
      <c r="BL695" s="6" t="s">
        <v>224</v>
      </c>
    </row>
    <row r="696" spans="2:64" s="6" customFormat="1" ht="15.75" customHeight="1" x14ac:dyDescent="0.3">
      <c r="B696" s="121"/>
      <c r="E696" s="122"/>
      <c r="F696" s="215" t="s">
        <v>844</v>
      </c>
      <c r="G696" s="216"/>
      <c r="H696" s="216"/>
      <c r="I696" s="216"/>
      <c r="K696" s="122"/>
      <c r="R696" s="123"/>
      <c r="T696" s="124"/>
      <c r="AA696" s="125"/>
      <c r="AT696" s="122" t="s">
        <v>163</v>
      </c>
      <c r="AU696" s="122" t="s">
        <v>102</v>
      </c>
      <c r="AV696" s="122" t="s">
        <v>21</v>
      </c>
      <c r="AW696" s="122" t="s">
        <v>111</v>
      </c>
      <c r="AX696" s="122" t="s">
        <v>82</v>
      </c>
      <c r="AY696" s="122" t="s">
        <v>156</v>
      </c>
    </row>
    <row r="697" spans="2:64" s="6" customFormat="1" ht="15.75" customHeight="1" x14ac:dyDescent="0.3">
      <c r="B697" s="126"/>
      <c r="E697" s="127"/>
      <c r="F697" s="217" t="s">
        <v>233</v>
      </c>
      <c r="G697" s="218"/>
      <c r="H697" s="218"/>
      <c r="I697" s="218"/>
      <c r="K697" s="128">
        <v>25.55</v>
      </c>
      <c r="R697" s="129"/>
      <c r="T697" s="130"/>
      <c r="AA697" s="131"/>
      <c r="AT697" s="127" t="s">
        <v>163</v>
      </c>
      <c r="AU697" s="127" t="s">
        <v>102</v>
      </c>
      <c r="AV697" s="127" t="s">
        <v>102</v>
      </c>
      <c r="AW697" s="127" t="s">
        <v>111</v>
      </c>
      <c r="AX697" s="127" t="s">
        <v>82</v>
      </c>
      <c r="AY697" s="127" t="s">
        <v>156</v>
      </c>
    </row>
    <row r="698" spans="2:64" s="6" customFormat="1" ht="15.75" customHeight="1" x14ac:dyDescent="0.3">
      <c r="B698" s="121"/>
      <c r="E698" s="122"/>
      <c r="F698" s="215" t="s">
        <v>845</v>
      </c>
      <c r="G698" s="216"/>
      <c r="H698" s="216"/>
      <c r="I698" s="216"/>
      <c r="K698" s="122"/>
      <c r="R698" s="123"/>
      <c r="T698" s="124"/>
      <c r="AA698" s="125"/>
      <c r="AT698" s="122" t="s">
        <v>163</v>
      </c>
      <c r="AU698" s="122" t="s">
        <v>102</v>
      </c>
      <c r="AV698" s="122" t="s">
        <v>21</v>
      </c>
      <c r="AW698" s="122" t="s">
        <v>111</v>
      </c>
      <c r="AX698" s="122" t="s">
        <v>82</v>
      </c>
      <c r="AY698" s="122" t="s">
        <v>156</v>
      </c>
    </row>
    <row r="699" spans="2:64" s="6" customFormat="1" ht="15.75" customHeight="1" x14ac:dyDescent="0.3">
      <c r="B699" s="126"/>
      <c r="E699" s="127"/>
      <c r="F699" s="217" t="s">
        <v>846</v>
      </c>
      <c r="G699" s="218"/>
      <c r="H699" s="218"/>
      <c r="I699" s="218"/>
      <c r="K699" s="128">
        <v>18.916</v>
      </c>
      <c r="R699" s="129"/>
      <c r="T699" s="130"/>
      <c r="AA699" s="131"/>
      <c r="AT699" s="127" t="s">
        <v>163</v>
      </c>
      <c r="AU699" s="127" t="s">
        <v>102</v>
      </c>
      <c r="AV699" s="127" t="s">
        <v>102</v>
      </c>
      <c r="AW699" s="127" t="s">
        <v>111</v>
      </c>
      <c r="AX699" s="127" t="s">
        <v>82</v>
      </c>
      <c r="AY699" s="127" t="s">
        <v>156</v>
      </c>
    </row>
    <row r="700" spans="2:64" s="6" customFormat="1" ht="15.75" customHeight="1" x14ac:dyDescent="0.3">
      <c r="B700" s="132"/>
      <c r="E700" s="133"/>
      <c r="F700" s="219" t="s">
        <v>211</v>
      </c>
      <c r="G700" s="220"/>
      <c r="H700" s="220"/>
      <c r="I700" s="220"/>
      <c r="K700" s="134">
        <v>44.466000000000001</v>
      </c>
      <c r="R700" s="135"/>
      <c r="T700" s="136"/>
      <c r="AA700" s="137"/>
      <c r="AT700" s="133" t="s">
        <v>163</v>
      </c>
      <c r="AU700" s="133" t="s">
        <v>102</v>
      </c>
      <c r="AV700" s="133" t="s">
        <v>161</v>
      </c>
      <c r="AW700" s="133" t="s">
        <v>111</v>
      </c>
      <c r="AX700" s="133" t="s">
        <v>21</v>
      </c>
      <c r="AY700" s="133" t="s">
        <v>156</v>
      </c>
    </row>
    <row r="701" spans="2:64" s="6" customFormat="1" ht="27" customHeight="1" x14ac:dyDescent="0.3">
      <c r="B701" s="22"/>
      <c r="C701" s="114" t="s">
        <v>847</v>
      </c>
      <c r="D701" s="114" t="s">
        <v>157</v>
      </c>
      <c r="E701" s="115" t="s">
        <v>848</v>
      </c>
      <c r="F701" s="211" t="s">
        <v>849</v>
      </c>
      <c r="G701" s="212"/>
      <c r="H701" s="212"/>
      <c r="I701" s="212"/>
      <c r="J701" s="116" t="s">
        <v>178</v>
      </c>
      <c r="K701" s="117">
        <v>1.1619999999999999</v>
      </c>
      <c r="L701" s="213">
        <v>0</v>
      </c>
      <c r="M701" s="212"/>
      <c r="N701" s="214">
        <f>ROUND($L$701*$K$701,2)</f>
        <v>0</v>
      </c>
      <c r="O701" s="212"/>
      <c r="P701" s="212"/>
      <c r="Q701" s="212"/>
      <c r="R701" s="23"/>
      <c r="T701" s="118"/>
      <c r="U701" s="29" t="s">
        <v>47</v>
      </c>
      <c r="V701" s="119">
        <v>1.5980000000000001</v>
      </c>
      <c r="W701" s="119">
        <f>$V$701*$K$701</f>
        <v>1.856876</v>
      </c>
      <c r="X701" s="119">
        <v>0</v>
      </c>
      <c r="Y701" s="119">
        <f>$X$701*$K$701</f>
        <v>0</v>
      </c>
      <c r="Z701" s="119">
        <v>0</v>
      </c>
      <c r="AA701" s="120">
        <f>$Z$701*$K$701</f>
        <v>0</v>
      </c>
      <c r="AR701" s="6" t="s">
        <v>224</v>
      </c>
      <c r="AT701" s="6" t="s">
        <v>157</v>
      </c>
      <c r="AU701" s="6" t="s">
        <v>102</v>
      </c>
      <c r="AY701" s="6" t="s">
        <v>156</v>
      </c>
      <c r="BE701" s="83">
        <f>IF($U$701="základní",$N$701,0)</f>
        <v>0</v>
      </c>
      <c r="BF701" s="83">
        <f>IF($U$701="snížená",$N$701,0)</f>
        <v>0</v>
      </c>
      <c r="BG701" s="83">
        <f>IF($U$701="zákl. přenesená",$N$701,0)</f>
        <v>0</v>
      </c>
      <c r="BH701" s="83">
        <f>IF($U$701="sníž. přenesená",$N$701,0)</f>
        <v>0</v>
      </c>
      <c r="BI701" s="83">
        <f>IF($U$701="nulová",$N$701,0)</f>
        <v>0</v>
      </c>
      <c r="BJ701" s="6" t="s">
        <v>21</v>
      </c>
      <c r="BK701" s="83">
        <f>ROUND($L$701*$K$701,2)</f>
        <v>0</v>
      </c>
      <c r="BL701" s="6" t="s">
        <v>224</v>
      </c>
    </row>
    <row r="702" spans="2:64" s="104" customFormat="1" ht="30.75" customHeight="1" x14ac:dyDescent="0.3">
      <c r="B702" s="105"/>
      <c r="D702" s="113" t="s">
        <v>135</v>
      </c>
      <c r="N702" s="205">
        <f>$BK$702</f>
        <v>0</v>
      </c>
      <c r="O702" s="206"/>
      <c r="P702" s="206"/>
      <c r="Q702" s="206"/>
      <c r="R702" s="108"/>
      <c r="T702" s="109"/>
      <c r="W702" s="110">
        <f>SUM($W$703:$W$729)</f>
        <v>18.524196</v>
      </c>
      <c r="Y702" s="110">
        <f>SUM($Y$703:$Y$729)</f>
        <v>1.4270490000000002E-2</v>
      </c>
      <c r="AA702" s="111">
        <f>SUM($AA$703:$AA$729)</f>
        <v>0</v>
      </c>
      <c r="AR702" s="107" t="s">
        <v>102</v>
      </c>
      <c r="AT702" s="107" t="s">
        <v>81</v>
      </c>
      <c r="AU702" s="107" t="s">
        <v>21</v>
      </c>
      <c r="AY702" s="107" t="s">
        <v>156</v>
      </c>
      <c r="BK702" s="112">
        <f>SUM($BK$703:$BK$729)</f>
        <v>0</v>
      </c>
    </row>
    <row r="703" spans="2:64" s="6" customFormat="1" ht="27" customHeight="1" x14ac:dyDescent="0.3">
      <c r="B703" s="22"/>
      <c r="C703" s="114" t="s">
        <v>850</v>
      </c>
      <c r="D703" s="114" t="s">
        <v>157</v>
      </c>
      <c r="E703" s="115" t="s">
        <v>851</v>
      </c>
      <c r="F703" s="211" t="s">
        <v>852</v>
      </c>
      <c r="G703" s="212"/>
      <c r="H703" s="212"/>
      <c r="I703" s="212"/>
      <c r="J703" s="116" t="s">
        <v>194</v>
      </c>
      <c r="K703" s="117">
        <v>20.652000000000001</v>
      </c>
      <c r="L703" s="213">
        <v>0</v>
      </c>
      <c r="M703" s="212"/>
      <c r="N703" s="214">
        <f>ROUND($L$703*$K$703,2)</f>
        <v>0</v>
      </c>
      <c r="O703" s="212"/>
      <c r="P703" s="212"/>
      <c r="Q703" s="212"/>
      <c r="R703" s="23"/>
      <c r="T703" s="118"/>
      <c r="U703" s="29" t="s">
        <v>47</v>
      </c>
      <c r="V703" s="119">
        <v>0.14299999999999999</v>
      </c>
      <c r="W703" s="119">
        <f>$V$703*$K$703</f>
        <v>2.953236</v>
      </c>
      <c r="X703" s="119">
        <v>0</v>
      </c>
      <c r="Y703" s="119">
        <f>$X$703*$K$703</f>
        <v>0</v>
      </c>
      <c r="Z703" s="119">
        <v>0</v>
      </c>
      <c r="AA703" s="120">
        <f>$Z$703*$K$703</f>
        <v>0</v>
      </c>
      <c r="AR703" s="6" t="s">
        <v>224</v>
      </c>
      <c r="AT703" s="6" t="s">
        <v>157</v>
      </c>
      <c r="AU703" s="6" t="s">
        <v>102</v>
      </c>
      <c r="AY703" s="6" t="s">
        <v>156</v>
      </c>
      <c r="BE703" s="83">
        <f>IF($U$703="základní",$N$703,0)</f>
        <v>0</v>
      </c>
      <c r="BF703" s="83">
        <f>IF($U$703="snížená",$N$703,0)</f>
        <v>0</v>
      </c>
      <c r="BG703" s="83">
        <f>IF($U$703="zákl. přenesená",$N$703,0)</f>
        <v>0</v>
      </c>
      <c r="BH703" s="83">
        <f>IF($U$703="sníž. přenesená",$N$703,0)</f>
        <v>0</v>
      </c>
      <c r="BI703" s="83">
        <f>IF($U$703="nulová",$N$703,0)</f>
        <v>0</v>
      </c>
      <c r="BJ703" s="6" t="s">
        <v>21</v>
      </c>
      <c r="BK703" s="83">
        <f>ROUND($L$703*$K$703,2)</f>
        <v>0</v>
      </c>
      <c r="BL703" s="6" t="s">
        <v>224</v>
      </c>
    </row>
    <row r="704" spans="2:64" s="6" customFormat="1" ht="27" customHeight="1" x14ac:dyDescent="0.3">
      <c r="B704" s="126"/>
      <c r="E704" s="127"/>
      <c r="F704" s="217" t="s">
        <v>853</v>
      </c>
      <c r="G704" s="218"/>
      <c r="H704" s="218"/>
      <c r="I704" s="218"/>
      <c r="K704" s="128">
        <v>20.652000000000001</v>
      </c>
      <c r="R704" s="129"/>
      <c r="T704" s="130"/>
      <c r="AA704" s="131"/>
      <c r="AT704" s="127" t="s">
        <v>163</v>
      </c>
      <c r="AU704" s="127" t="s">
        <v>102</v>
      </c>
      <c r="AV704" s="127" t="s">
        <v>102</v>
      </c>
      <c r="AW704" s="127" t="s">
        <v>111</v>
      </c>
      <c r="AX704" s="127" t="s">
        <v>21</v>
      </c>
      <c r="AY704" s="127" t="s">
        <v>156</v>
      </c>
    </row>
    <row r="705" spans="2:64" s="6" customFormat="1" ht="39" customHeight="1" x14ac:dyDescent="0.3">
      <c r="B705" s="22"/>
      <c r="C705" s="114" t="s">
        <v>854</v>
      </c>
      <c r="D705" s="114" t="s">
        <v>157</v>
      </c>
      <c r="E705" s="115" t="s">
        <v>855</v>
      </c>
      <c r="F705" s="211" t="s">
        <v>856</v>
      </c>
      <c r="G705" s="212"/>
      <c r="H705" s="212"/>
      <c r="I705" s="212"/>
      <c r="J705" s="116" t="s">
        <v>194</v>
      </c>
      <c r="K705" s="117">
        <v>20.652000000000001</v>
      </c>
      <c r="L705" s="213">
        <v>0</v>
      </c>
      <c r="M705" s="212"/>
      <c r="N705" s="214">
        <f>ROUND($L$705*$K$705,2)</f>
        <v>0</v>
      </c>
      <c r="O705" s="212"/>
      <c r="P705" s="212"/>
      <c r="Q705" s="212"/>
      <c r="R705" s="23"/>
      <c r="T705" s="118"/>
      <c r="U705" s="29" t="s">
        <v>47</v>
      </c>
      <c r="V705" s="119">
        <v>0.15</v>
      </c>
      <c r="W705" s="119">
        <f>$V$705*$K$705</f>
        <v>3.0977999999999999</v>
      </c>
      <c r="X705" s="119">
        <v>5.5000000000000003E-4</v>
      </c>
      <c r="Y705" s="119">
        <f>$X$705*$K$705</f>
        <v>1.1358600000000002E-2</v>
      </c>
      <c r="Z705" s="119">
        <v>0</v>
      </c>
      <c r="AA705" s="120">
        <f>$Z$705*$K$705</f>
        <v>0</v>
      </c>
      <c r="AR705" s="6" t="s">
        <v>224</v>
      </c>
      <c r="AT705" s="6" t="s">
        <v>157</v>
      </c>
      <c r="AU705" s="6" t="s">
        <v>102</v>
      </c>
      <c r="AY705" s="6" t="s">
        <v>156</v>
      </c>
      <c r="BE705" s="83">
        <f>IF($U$705="základní",$N$705,0)</f>
        <v>0</v>
      </c>
      <c r="BF705" s="83">
        <f>IF($U$705="snížená",$N$705,0)</f>
        <v>0</v>
      </c>
      <c r="BG705" s="83">
        <f>IF($U$705="zákl. přenesená",$N$705,0)</f>
        <v>0</v>
      </c>
      <c r="BH705" s="83">
        <f>IF($U$705="sníž. přenesená",$N$705,0)</f>
        <v>0</v>
      </c>
      <c r="BI705" s="83">
        <f>IF($U$705="nulová",$N$705,0)</f>
        <v>0</v>
      </c>
      <c r="BJ705" s="6" t="s">
        <v>21</v>
      </c>
      <c r="BK705" s="83">
        <f>ROUND($L$705*$K$705,2)</f>
        <v>0</v>
      </c>
      <c r="BL705" s="6" t="s">
        <v>224</v>
      </c>
    </row>
    <row r="706" spans="2:64" s="6" customFormat="1" ht="27" customHeight="1" x14ac:dyDescent="0.3">
      <c r="B706" s="126"/>
      <c r="E706" s="127"/>
      <c r="F706" s="217" t="s">
        <v>853</v>
      </c>
      <c r="G706" s="218"/>
      <c r="H706" s="218"/>
      <c r="I706" s="218"/>
      <c r="K706" s="128">
        <v>20.652000000000001</v>
      </c>
      <c r="R706" s="129"/>
      <c r="T706" s="130"/>
      <c r="AA706" s="131"/>
      <c r="AT706" s="127" t="s">
        <v>163</v>
      </c>
      <c r="AU706" s="127" t="s">
        <v>102</v>
      </c>
      <c r="AV706" s="127" t="s">
        <v>102</v>
      </c>
      <c r="AW706" s="127" t="s">
        <v>111</v>
      </c>
      <c r="AX706" s="127" t="s">
        <v>21</v>
      </c>
      <c r="AY706" s="127" t="s">
        <v>156</v>
      </c>
    </row>
    <row r="707" spans="2:64" s="6" customFormat="1" ht="27" customHeight="1" x14ac:dyDescent="0.3">
      <c r="B707" s="22"/>
      <c r="C707" s="114" t="s">
        <v>857</v>
      </c>
      <c r="D707" s="114" t="s">
        <v>157</v>
      </c>
      <c r="E707" s="115" t="s">
        <v>858</v>
      </c>
      <c r="F707" s="211" t="s">
        <v>859</v>
      </c>
      <c r="G707" s="212"/>
      <c r="H707" s="212"/>
      <c r="I707" s="212"/>
      <c r="J707" s="116" t="s">
        <v>194</v>
      </c>
      <c r="K707" s="117">
        <v>1.44</v>
      </c>
      <c r="L707" s="213">
        <v>0</v>
      </c>
      <c r="M707" s="212"/>
      <c r="N707" s="214">
        <f>ROUND($L$707*$K$707,2)</f>
        <v>0</v>
      </c>
      <c r="O707" s="212"/>
      <c r="P707" s="212"/>
      <c r="Q707" s="212"/>
      <c r="R707" s="23"/>
      <c r="T707" s="118"/>
      <c r="U707" s="29" t="s">
        <v>47</v>
      </c>
      <c r="V707" s="119">
        <v>0.107</v>
      </c>
      <c r="W707" s="119">
        <f>$V$707*$K$707</f>
        <v>0.15407999999999999</v>
      </c>
      <c r="X707" s="119">
        <v>0</v>
      </c>
      <c r="Y707" s="119">
        <f>$X$707*$K$707</f>
        <v>0</v>
      </c>
      <c r="Z707" s="119">
        <v>0</v>
      </c>
      <c r="AA707" s="120">
        <f>$Z$707*$K$707</f>
        <v>0</v>
      </c>
      <c r="AR707" s="6" t="s">
        <v>224</v>
      </c>
      <c r="AT707" s="6" t="s">
        <v>157</v>
      </c>
      <c r="AU707" s="6" t="s">
        <v>102</v>
      </c>
      <c r="AY707" s="6" t="s">
        <v>156</v>
      </c>
      <c r="BE707" s="83">
        <f>IF($U$707="základní",$N$707,0)</f>
        <v>0</v>
      </c>
      <c r="BF707" s="83">
        <f>IF($U$707="snížená",$N$707,0)</f>
        <v>0</v>
      </c>
      <c r="BG707" s="83">
        <f>IF($U$707="zákl. přenesená",$N$707,0)</f>
        <v>0</v>
      </c>
      <c r="BH707" s="83">
        <f>IF($U$707="sníž. přenesená",$N$707,0)</f>
        <v>0</v>
      </c>
      <c r="BI707" s="83">
        <f>IF($U$707="nulová",$N$707,0)</f>
        <v>0</v>
      </c>
      <c r="BJ707" s="6" t="s">
        <v>21</v>
      </c>
      <c r="BK707" s="83">
        <f>ROUND($L$707*$K$707,2)</f>
        <v>0</v>
      </c>
      <c r="BL707" s="6" t="s">
        <v>224</v>
      </c>
    </row>
    <row r="708" spans="2:64" s="6" customFormat="1" ht="15.75" customHeight="1" x14ac:dyDescent="0.3">
      <c r="B708" s="121"/>
      <c r="E708" s="122"/>
      <c r="F708" s="215" t="s">
        <v>860</v>
      </c>
      <c r="G708" s="216"/>
      <c r="H708" s="216"/>
      <c r="I708" s="216"/>
      <c r="K708" s="122"/>
      <c r="R708" s="123"/>
      <c r="T708" s="124"/>
      <c r="AA708" s="125"/>
      <c r="AT708" s="122" t="s">
        <v>163</v>
      </c>
      <c r="AU708" s="122" t="s">
        <v>102</v>
      </c>
      <c r="AV708" s="122" t="s">
        <v>21</v>
      </c>
      <c r="AW708" s="122" t="s">
        <v>111</v>
      </c>
      <c r="AX708" s="122" t="s">
        <v>82</v>
      </c>
      <c r="AY708" s="122" t="s">
        <v>156</v>
      </c>
    </row>
    <row r="709" spans="2:64" s="6" customFormat="1" ht="15.75" customHeight="1" x14ac:dyDescent="0.3">
      <c r="B709" s="126"/>
      <c r="E709" s="127"/>
      <c r="F709" s="217" t="s">
        <v>861</v>
      </c>
      <c r="G709" s="218"/>
      <c r="H709" s="218"/>
      <c r="I709" s="218"/>
      <c r="K709" s="128">
        <v>1.44</v>
      </c>
      <c r="R709" s="129"/>
      <c r="T709" s="130"/>
      <c r="AA709" s="131"/>
      <c r="AT709" s="127" t="s">
        <v>163</v>
      </c>
      <c r="AU709" s="127" t="s">
        <v>102</v>
      </c>
      <c r="AV709" s="127" t="s">
        <v>102</v>
      </c>
      <c r="AW709" s="127" t="s">
        <v>111</v>
      </c>
      <c r="AX709" s="127" t="s">
        <v>21</v>
      </c>
      <c r="AY709" s="127" t="s">
        <v>156</v>
      </c>
    </row>
    <row r="710" spans="2:64" s="6" customFormat="1" ht="27" customHeight="1" x14ac:dyDescent="0.3">
      <c r="B710" s="22"/>
      <c r="C710" s="114" t="s">
        <v>862</v>
      </c>
      <c r="D710" s="114" t="s">
        <v>157</v>
      </c>
      <c r="E710" s="115" t="s">
        <v>863</v>
      </c>
      <c r="F710" s="211" t="s">
        <v>864</v>
      </c>
      <c r="G710" s="212"/>
      <c r="H710" s="212"/>
      <c r="I710" s="212"/>
      <c r="J710" s="116" t="s">
        <v>194</v>
      </c>
      <c r="K710" s="117">
        <v>4.508</v>
      </c>
      <c r="L710" s="213">
        <v>0</v>
      </c>
      <c r="M710" s="212"/>
      <c r="N710" s="214">
        <f>ROUND($L$710*$K$710,2)</f>
        <v>0</v>
      </c>
      <c r="O710" s="212"/>
      <c r="P710" s="212"/>
      <c r="Q710" s="212"/>
      <c r="R710" s="23"/>
      <c r="T710" s="118"/>
      <c r="U710" s="29" t="s">
        <v>47</v>
      </c>
      <c r="V710" s="119">
        <v>0.13</v>
      </c>
      <c r="W710" s="119">
        <f>$V$710*$K$710</f>
        <v>0.58604000000000001</v>
      </c>
      <c r="X710" s="119">
        <v>0</v>
      </c>
      <c r="Y710" s="119">
        <f>$X$710*$K$710</f>
        <v>0</v>
      </c>
      <c r="Z710" s="119">
        <v>0</v>
      </c>
      <c r="AA710" s="120">
        <f>$Z$710*$K$710</f>
        <v>0</v>
      </c>
      <c r="AR710" s="6" t="s">
        <v>224</v>
      </c>
      <c r="AT710" s="6" t="s">
        <v>157</v>
      </c>
      <c r="AU710" s="6" t="s">
        <v>102</v>
      </c>
      <c r="AY710" s="6" t="s">
        <v>156</v>
      </c>
      <c r="BE710" s="83">
        <f>IF($U$710="základní",$N$710,0)</f>
        <v>0</v>
      </c>
      <c r="BF710" s="83">
        <f>IF($U$710="snížená",$N$710,0)</f>
        <v>0</v>
      </c>
      <c r="BG710" s="83">
        <f>IF($U$710="zákl. přenesená",$N$710,0)</f>
        <v>0</v>
      </c>
      <c r="BH710" s="83">
        <f>IF($U$710="sníž. přenesená",$N$710,0)</f>
        <v>0</v>
      </c>
      <c r="BI710" s="83">
        <f>IF($U$710="nulová",$N$710,0)</f>
        <v>0</v>
      </c>
      <c r="BJ710" s="6" t="s">
        <v>21</v>
      </c>
      <c r="BK710" s="83">
        <f>ROUND($L$710*$K$710,2)</f>
        <v>0</v>
      </c>
      <c r="BL710" s="6" t="s">
        <v>224</v>
      </c>
    </row>
    <row r="711" spans="2:64" s="6" customFormat="1" ht="15.75" customHeight="1" x14ac:dyDescent="0.3">
      <c r="B711" s="121"/>
      <c r="E711" s="122"/>
      <c r="F711" s="215" t="s">
        <v>865</v>
      </c>
      <c r="G711" s="216"/>
      <c r="H711" s="216"/>
      <c r="I711" s="216"/>
      <c r="K711" s="122"/>
      <c r="R711" s="123"/>
      <c r="T711" s="124"/>
      <c r="AA711" s="125"/>
      <c r="AT711" s="122" t="s">
        <v>163</v>
      </c>
      <c r="AU711" s="122" t="s">
        <v>102</v>
      </c>
      <c r="AV711" s="122" t="s">
        <v>21</v>
      </c>
      <c r="AW711" s="122" t="s">
        <v>111</v>
      </c>
      <c r="AX711" s="122" t="s">
        <v>82</v>
      </c>
      <c r="AY711" s="122" t="s">
        <v>156</v>
      </c>
    </row>
    <row r="712" spans="2:64" s="6" customFormat="1" ht="15.75" customHeight="1" x14ac:dyDescent="0.3">
      <c r="B712" s="126"/>
      <c r="E712" s="127"/>
      <c r="F712" s="217" t="s">
        <v>866</v>
      </c>
      <c r="G712" s="218"/>
      <c r="H712" s="218"/>
      <c r="I712" s="218"/>
      <c r="K712" s="128">
        <v>4.508</v>
      </c>
      <c r="R712" s="129"/>
      <c r="T712" s="130"/>
      <c r="AA712" s="131"/>
      <c r="AT712" s="127" t="s">
        <v>163</v>
      </c>
      <c r="AU712" s="127" t="s">
        <v>102</v>
      </c>
      <c r="AV712" s="127" t="s">
        <v>102</v>
      </c>
      <c r="AW712" s="127" t="s">
        <v>111</v>
      </c>
      <c r="AX712" s="127" t="s">
        <v>21</v>
      </c>
      <c r="AY712" s="127" t="s">
        <v>156</v>
      </c>
    </row>
    <row r="713" spans="2:64" s="6" customFormat="1" ht="27" customHeight="1" x14ac:dyDescent="0.3">
      <c r="B713" s="22"/>
      <c r="C713" s="114" t="s">
        <v>867</v>
      </c>
      <c r="D713" s="114" t="s">
        <v>157</v>
      </c>
      <c r="E713" s="115" t="s">
        <v>868</v>
      </c>
      <c r="F713" s="211" t="s">
        <v>869</v>
      </c>
      <c r="G713" s="212"/>
      <c r="H713" s="212"/>
      <c r="I713" s="212"/>
      <c r="J713" s="116" t="s">
        <v>194</v>
      </c>
      <c r="K713" s="117">
        <v>1.44</v>
      </c>
      <c r="L713" s="213">
        <v>0</v>
      </c>
      <c r="M713" s="212"/>
      <c r="N713" s="214">
        <f>ROUND($L$713*$K$713,2)</f>
        <v>0</v>
      </c>
      <c r="O713" s="212"/>
      <c r="P713" s="212"/>
      <c r="Q713" s="212"/>
      <c r="R713" s="23"/>
      <c r="T713" s="118"/>
      <c r="U713" s="29" t="s">
        <v>47</v>
      </c>
      <c r="V713" s="119">
        <v>0.34100000000000003</v>
      </c>
      <c r="W713" s="119">
        <f>$V$713*$K$713</f>
        <v>0.49104000000000003</v>
      </c>
      <c r="X713" s="119">
        <v>2.3000000000000001E-4</v>
      </c>
      <c r="Y713" s="119">
        <f>$X$713*$K$713</f>
        <v>3.3119999999999997E-4</v>
      </c>
      <c r="Z713" s="119">
        <v>0</v>
      </c>
      <c r="AA713" s="120">
        <f>$Z$713*$K$713</f>
        <v>0</v>
      </c>
      <c r="AR713" s="6" t="s">
        <v>224</v>
      </c>
      <c r="AT713" s="6" t="s">
        <v>157</v>
      </c>
      <c r="AU713" s="6" t="s">
        <v>102</v>
      </c>
      <c r="AY713" s="6" t="s">
        <v>156</v>
      </c>
      <c r="BE713" s="83">
        <f>IF($U$713="základní",$N$713,0)</f>
        <v>0</v>
      </c>
      <c r="BF713" s="83">
        <f>IF($U$713="snížená",$N$713,0)</f>
        <v>0</v>
      </c>
      <c r="BG713" s="83">
        <f>IF($U$713="zákl. přenesená",$N$713,0)</f>
        <v>0</v>
      </c>
      <c r="BH713" s="83">
        <f>IF($U$713="sníž. přenesená",$N$713,0)</f>
        <v>0</v>
      </c>
      <c r="BI713" s="83">
        <f>IF($U$713="nulová",$N$713,0)</f>
        <v>0</v>
      </c>
      <c r="BJ713" s="6" t="s">
        <v>21</v>
      </c>
      <c r="BK713" s="83">
        <f>ROUND($L$713*$K$713,2)</f>
        <v>0</v>
      </c>
      <c r="BL713" s="6" t="s">
        <v>224</v>
      </c>
    </row>
    <row r="714" spans="2:64" s="6" customFormat="1" ht="15.75" customHeight="1" x14ac:dyDescent="0.3">
      <c r="B714" s="121"/>
      <c r="E714" s="122"/>
      <c r="F714" s="215" t="s">
        <v>860</v>
      </c>
      <c r="G714" s="216"/>
      <c r="H714" s="216"/>
      <c r="I714" s="216"/>
      <c r="K714" s="122"/>
      <c r="R714" s="123"/>
      <c r="T714" s="124"/>
      <c r="AA714" s="125"/>
      <c r="AT714" s="122" t="s">
        <v>163</v>
      </c>
      <c r="AU714" s="122" t="s">
        <v>102</v>
      </c>
      <c r="AV714" s="122" t="s">
        <v>21</v>
      </c>
      <c r="AW714" s="122" t="s">
        <v>111</v>
      </c>
      <c r="AX714" s="122" t="s">
        <v>82</v>
      </c>
      <c r="AY714" s="122" t="s">
        <v>156</v>
      </c>
    </row>
    <row r="715" spans="2:64" s="6" customFormat="1" ht="15.75" customHeight="1" x14ac:dyDescent="0.3">
      <c r="B715" s="126"/>
      <c r="E715" s="127"/>
      <c r="F715" s="217" t="s">
        <v>861</v>
      </c>
      <c r="G715" s="218"/>
      <c r="H715" s="218"/>
      <c r="I715" s="218"/>
      <c r="K715" s="128">
        <v>1.44</v>
      </c>
      <c r="R715" s="129"/>
      <c r="T715" s="130"/>
      <c r="AA715" s="131"/>
      <c r="AT715" s="127" t="s">
        <v>163</v>
      </c>
      <c r="AU715" s="127" t="s">
        <v>102</v>
      </c>
      <c r="AV715" s="127" t="s">
        <v>102</v>
      </c>
      <c r="AW715" s="127" t="s">
        <v>111</v>
      </c>
      <c r="AX715" s="127" t="s">
        <v>21</v>
      </c>
      <c r="AY715" s="127" t="s">
        <v>156</v>
      </c>
    </row>
    <row r="716" spans="2:64" s="6" customFormat="1" ht="27" customHeight="1" x14ac:dyDescent="0.3">
      <c r="B716" s="22"/>
      <c r="C716" s="114" t="s">
        <v>870</v>
      </c>
      <c r="D716" s="114" t="s">
        <v>157</v>
      </c>
      <c r="E716" s="115" t="s">
        <v>871</v>
      </c>
      <c r="F716" s="211" t="s">
        <v>872</v>
      </c>
      <c r="G716" s="212"/>
      <c r="H716" s="212"/>
      <c r="I716" s="212"/>
      <c r="J716" s="116" t="s">
        <v>194</v>
      </c>
      <c r="K716" s="117">
        <v>4.508</v>
      </c>
      <c r="L716" s="213">
        <v>0</v>
      </c>
      <c r="M716" s="212"/>
      <c r="N716" s="214">
        <f>ROUND($L$716*$K$716,2)</f>
        <v>0</v>
      </c>
      <c r="O716" s="212"/>
      <c r="P716" s="212"/>
      <c r="Q716" s="212"/>
      <c r="R716" s="23"/>
      <c r="T716" s="118"/>
      <c r="U716" s="29" t="s">
        <v>47</v>
      </c>
      <c r="V716" s="119">
        <v>9.7000000000000003E-2</v>
      </c>
      <c r="W716" s="119">
        <f>$V$716*$K$716</f>
        <v>0.437276</v>
      </c>
      <c r="X716" s="119">
        <v>2.2000000000000001E-4</v>
      </c>
      <c r="Y716" s="119">
        <f>$X$716*$K$716</f>
        <v>9.9175999999999995E-4</v>
      </c>
      <c r="Z716" s="119">
        <v>0</v>
      </c>
      <c r="AA716" s="120">
        <f>$Z$716*$K$716</f>
        <v>0</v>
      </c>
      <c r="AR716" s="6" t="s">
        <v>224</v>
      </c>
      <c r="AT716" s="6" t="s">
        <v>157</v>
      </c>
      <c r="AU716" s="6" t="s">
        <v>102</v>
      </c>
      <c r="AY716" s="6" t="s">
        <v>156</v>
      </c>
      <c r="BE716" s="83">
        <f>IF($U$716="základní",$N$716,0)</f>
        <v>0</v>
      </c>
      <c r="BF716" s="83">
        <f>IF($U$716="snížená",$N$716,0)</f>
        <v>0</v>
      </c>
      <c r="BG716" s="83">
        <f>IF($U$716="zákl. přenesená",$N$716,0)</f>
        <v>0</v>
      </c>
      <c r="BH716" s="83">
        <f>IF($U$716="sníž. přenesená",$N$716,0)</f>
        <v>0</v>
      </c>
      <c r="BI716" s="83">
        <f>IF($U$716="nulová",$N$716,0)</f>
        <v>0</v>
      </c>
      <c r="BJ716" s="6" t="s">
        <v>21</v>
      </c>
      <c r="BK716" s="83">
        <f>ROUND($L$716*$K$716,2)</f>
        <v>0</v>
      </c>
      <c r="BL716" s="6" t="s">
        <v>224</v>
      </c>
    </row>
    <row r="717" spans="2:64" s="6" customFormat="1" ht="15.75" customHeight="1" x14ac:dyDescent="0.3">
      <c r="B717" s="121"/>
      <c r="E717" s="122"/>
      <c r="F717" s="215" t="s">
        <v>865</v>
      </c>
      <c r="G717" s="216"/>
      <c r="H717" s="216"/>
      <c r="I717" s="216"/>
      <c r="K717" s="122"/>
      <c r="R717" s="123"/>
      <c r="T717" s="124"/>
      <c r="AA717" s="125"/>
      <c r="AT717" s="122" t="s">
        <v>163</v>
      </c>
      <c r="AU717" s="122" t="s">
        <v>102</v>
      </c>
      <c r="AV717" s="122" t="s">
        <v>21</v>
      </c>
      <c r="AW717" s="122" t="s">
        <v>111</v>
      </c>
      <c r="AX717" s="122" t="s">
        <v>82</v>
      </c>
      <c r="AY717" s="122" t="s">
        <v>156</v>
      </c>
    </row>
    <row r="718" spans="2:64" s="6" customFormat="1" ht="15.75" customHeight="1" x14ac:dyDescent="0.3">
      <c r="B718" s="126"/>
      <c r="E718" s="127"/>
      <c r="F718" s="217" t="s">
        <v>866</v>
      </c>
      <c r="G718" s="218"/>
      <c r="H718" s="218"/>
      <c r="I718" s="218"/>
      <c r="K718" s="128">
        <v>4.508</v>
      </c>
      <c r="R718" s="129"/>
      <c r="T718" s="130"/>
      <c r="AA718" s="131"/>
      <c r="AT718" s="127" t="s">
        <v>163</v>
      </c>
      <c r="AU718" s="127" t="s">
        <v>102</v>
      </c>
      <c r="AV718" s="127" t="s">
        <v>102</v>
      </c>
      <c r="AW718" s="127" t="s">
        <v>111</v>
      </c>
      <c r="AX718" s="127" t="s">
        <v>21</v>
      </c>
      <c r="AY718" s="127" t="s">
        <v>156</v>
      </c>
    </row>
    <row r="719" spans="2:64" s="6" customFormat="1" ht="27" customHeight="1" x14ac:dyDescent="0.3">
      <c r="B719" s="22"/>
      <c r="C719" s="114" t="s">
        <v>873</v>
      </c>
      <c r="D719" s="114" t="s">
        <v>157</v>
      </c>
      <c r="E719" s="115" t="s">
        <v>874</v>
      </c>
      <c r="F719" s="211" t="s">
        <v>875</v>
      </c>
      <c r="G719" s="212"/>
      <c r="H719" s="212"/>
      <c r="I719" s="212"/>
      <c r="J719" s="116" t="s">
        <v>194</v>
      </c>
      <c r="K719" s="117">
        <v>158.893</v>
      </c>
      <c r="L719" s="213">
        <v>0</v>
      </c>
      <c r="M719" s="212"/>
      <c r="N719" s="214">
        <f>ROUND($L$719*$K$719,2)</f>
        <v>0</v>
      </c>
      <c r="O719" s="212"/>
      <c r="P719" s="212"/>
      <c r="Q719" s="212"/>
      <c r="R719" s="23"/>
      <c r="T719" s="118"/>
      <c r="U719" s="29" t="s">
        <v>47</v>
      </c>
      <c r="V719" s="119">
        <v>6.8000000000000005E-2</v>
      </c>
      <c r="W719" s="119">
        <f>$V$719*$K$719</f>
        <v>10.804724</v>
      </c>
      <c r="X719" s="119">
        <v>1.0000000000000001E-5</v>
      </c>
      <c r="Y719" s="119">
        <f>$X$719*$K$719</f>
        <v>1.5889300000000001E-3</v>
      </c>
      <c r="Z719" s="119">
        <v>0</v>
      </c>
      <c r="AA719" s="120">
        <f>$Z$719*$K$719</f>
        <v>0</v>
      </c>
      <c r="AR719" s="6" t="s">
        <v>161</v>
      </c>
      <c r="AT719" s="6" t="s">
        <v>157</v>
      </c>
      <c r="AU719" s="6" t="s">
        <v>102</v>
      </c>
      <c r="AY719" s="6" t="s">
        <v>156</v>
      </c>
      <c r="BE719" s="83">
        <f>IF($U$719="základní",$N$719,0)</f>
        <v>0</v>
      </c>
      <c r="BF719" s="83">
        <f>IF($U$719="snížená",$N$719,0)</f>
        <v>0</v>
      </c>
      <c r="BG719" s="83">
        <f>IF($U$719="zákl. přenesená",$N$719,0)</f>
        <v>0</v>
      </c>
      <c r="BH719" s="83">
        <f>IF($U$719="sníž. přenesená",$N$719,0)</f>
        <v>0</v>
      </c>
      <c r="BI719" s="83">
        <f>IF($U$719="nulová",$N$719,0)</f>
        <v>0</v>
      </c>
      <c r="BJ719" s="6" t="s">
        <v>21</v>
      </c>
      <c r="BK719" s="83">
        <f>ROUND($L$719*$K$719,2)</f>
        <v>0</v>
      </c>
      <c r="BL719" s="6" t="s">
        <v>161</v>
      </c>
    </row>
    <row r="720" spans="2:64" s="6" customFormat="1" ht="15.75" customHeight="1" x14ac:dyDescent="0.3">
      <c r="B720" s="121"/>
      <c r="E720" s="122"/>
      <c r="F720" s="215" t="s">
        <v>306</v>
      </c>
      <c r="G720" s="216"/>
      <c r="H720" s="216"/>
      <c r="I720" s="216"/>
      <c r="K720" s="122"/>
      <c r="R720" s="123"/>
      <c r="T720" s="124"/>
      <c r="AA720" s="125"/>
      <c r="AT720" s="122" t="s">
        <v>163</v>
      </c>
      <c r="AU720" s="122" t="s">
        <v>102</v>
      </c>
      <c r="AV720" s="122" t="s">
        <v>21</v>
      </c>
      <c r="AW720" s="122" t="s">
        <v>111</v>
      </c>
      <c r="AX720" s="122" t="s">
        <v>82</v>
      </c>
      <c r="AY720" s="122" t="s">
        <v>156</v>
      </c>
    </row>
    <row r="721" spans="2:64" s="6" customFormat="1" ht="39" customHeight="1" x14ac:dyDescent="0.3">
      <c r="B721" s="126"/>
      <c r="E721" s="127"/>
      <c r="F721" s="217" t="s">
        <v>243</v>
      </c>
      <c r="G721" s="218"/>
      <c r="H721" s="218"/>
      <c r="I721" s="218"/>
      <c r="K721" s="128">
        <v>161.12899999999999</v>
      </c>
      <c r="R721" s="129"/>
      <c r="T721" s="130"/>
      <c r="AA721" s="131"/>
      <c r="AT721" s="127" t="s">
        <v>163</v>
      </c>
      <c r="AU721" s="127" t="s">
        <v>102</v>
      </c>
      <c r="AV721" s="127" t="s">
        <v>102</v>
      </c>
      <c r="AW721" s="127" t="s">
        <v>111</v>
      </c>
      <c r="AX721" s="127" t="s">
        <v>82</v>
      </c>
      <c r="AY721" s="127" t="s">
        <v>156</v>
      </c>
    </row>
    <row r="722" spans="2:64" s="6" customFormat="1" ht="27" customHeight="1" x14ac:dyDescent="0.3">
      <c r="B722" s="126"/>
      <c r="E722" s="127"/>
      <c r="F722" s="217" t="s">
        <v>244</v>
      </c>
      <c r="G722" s="218"/>
      <c r="H722" s="218"/>
      <c r="I722" s="218"/>
      <c r="K722" s="128">
        <v>-21.097000000000001</v>
      </c>
      <c r="R722" s="129"/>
      <c r="T722" s="130"/>
      <c r="AA722" s="131"/>
      <c r="AT722" s="127" t="s">
        <v>163</v>
      </c>
      <c r="AU722" s="127" t="s">
        <v>102</v>
      </c>
      <c r="AV722" s="127" t="s">
        <v>102</v>
      </c>
      <c r="AW722" s="127" t="s">
        <v>111</v>
      </c>
      <c r="AX722" s="127" t="s">
        <v>82</v>
      </c>
      <c r="AY722" s="127" t="s">
        <v>156</v>
      </c>
    </row>
    <row r="723" spans="2:64" s="6" customFormat="1" ht="27" customHeight="1" x14ac:dyDescent="0.3">
      <c r="B723" s="126"/>
      <c r="E723" s="127"/>
      <c r="F723" s="217" t="s">
        <v>245</v>
      </c>
      <c r="G723" s="218"/>
      <c r="H723" s="218"/>
      <c r="I723" s="218"/>
      <c r="K723" s="128">
        <v>-4.3890000000000002</v>
      </c>
      <c r="R723" s="129"/>
      <c r="T723" s="130"/>
      <c r="AA723" s="131"/>
      <c r="AT723" s="127" t="s">
        <v>163</v>
      </c>
      <c r="AU723" s="127" t="s">
        <v>102</v>
      </c>
      <c r="AV723" s="127" t="s">
        <v>102</v>
      </c>
      <c r="AW723" s="127" t="s">
        <v>111</v>
      </c>
      <c r="AX723" s="127" t="s">
        <v>82</v>
      </c>
      <c r="AY723" s="127" t="s">
        <v>156</v>
      </c>
    </row>
    <row r="724" spans="2:64" s="6" customFormat="1" ht="15.75" customHeight="1" x14ac:dyDescent="0.3">
      <c r="B724" s="142"/>
      <c r="E724" s="143"/>
      <c r="F724" s="221" t="s">
        <v>876</v>
      </c>
      <c r="G724" s="222"/>
      <c r="H724" s="222"/>
      <c r="I724" s="222"/>
      <c r="K724" s="144">
        <v>135.643</v>
      </c>
      <c r="R724" s="145"/>
      <c r="T724" s="146"/>
      <c r="AA724" s="147"/>
      <c r="AT724" s="143" t="s">
        <v>163</v>
      </c>
      <c r="AU724" s="143" t="s">
        <v>102</v>
      </c>
      <c r="AV724" s="143" t="s">
        <v>167</v>
      </c>
      <c r="AW724" s="143" t="s">
        <v>111</v>
      </c>
      <c r="AX724" s="143" t="s">
        <v>82</v>
      </c>
      <c r="AY724" s="143" t="s">
        <v>156</v>
      </c>
    </row>
    <row r="725" spans="2:64" s="6" customFormat="1" ht="15.75" customHeight="1" x14ac:dyDescent="0.3">
      <c r="B725" s="121"/>
      <c r="E725" s="122"/>
      <c r="F725" s="215" t="s">
        <v>308</v>
      </c>
      <c r="G725" s="216"/>
      <c r="H725" s="216"/>
      <c r="I725" s="216"/>
      <c r="K725" s="122"/>
      <c r="R725" s="123"/>
      <c r="T725" s="124"/>
      <c r="AA725" s="125"/>
      <c r="AT725" s="122" t="s">
        <v>163</v>
      </c>
      <c r="AU725" s="122" t="s">
        <v>102</v>
      </c>
      <c r="AV725" s="122" t="s">
        <v>21</v>
      </c>
      <c r="AW725" s="122" t="s">
        <v>111</v>
      </c>
      <c r="AX725" s="122" t="s">
        <v>82</v>
      </c>
      <c r="AY725" s="122" t="s">
        <v>156</v>
      </c>
    </row>
    <row r="726" spans="2:64" s="6" customFormat="1" ht="15.75" customHeight="1" x14ac:dyDescent="0.3">
      <c r="B726" s="126"/>
      <c r="E726" s="127"/>
      <c r="F726" s="217" t="s">
        <v>252</v>
      </c>
      <c r="G726" s="218"/>
      <c r="H726" s="218"/>
      <c r="I726" s="218"/>
      <c r="K726" s="128">
        <v>15.087999999999999</v>
      </c>
      <c r="R726" s="129"/>
      <c r="T726" s="130"/>
      <c r="AA726" s="131"/>
      <c r="AT726" s="127" t="s">
        <v>163</v>
      </c>
      <c r="AU726" s="127" t="s">
        <v>102</v>
      </c>
      <c r="AV726" s="127" t="s">
        <v>102</v>
      </c>
      <c r="AW726" s="127" t="s">
        <v>111</v>
      </c>
      <c r="AX726" s="127" t="s">
        <v>82</v>
      </c>
      <c r="AY726" s="127" t="s">
        <v>156</v>
      </c>
    </row>
    <row r="727" spans="2:64" s="6" customFormat="1" ht="15.75" customHeight="1" x14ac:dyDescent="0.3">
      <c r="B727" s="121"/>
      <c r="E727" s="122"/>
      <c r="F727" s="215" t="s">
        <v>310</v>
      </c>
      <c r="G727" s="216"/>
      <c r="H727" s="216"/>
      <c r="I727" s="216"/>
      <c r="K727" s="122"/>
      <c r="R727" s="123"/>
      <c r="T727" s="124"/>
      <c r="AA727" s="125"/>
      <c r="AT727" s="122" t="s">
        <v>163</v>
      </c>
      <c r="AU727" s="122" t="s">
        <v>102</v>
      </c>
      <c r="AV727" s="122" t="s">
        <v>21</v>
      </c>
      <c r="AW727" s="122" t="s">
        <v>111</v>
      </c>
      <c r="AX727" s="122" t="s">
        <v>82</v>
      </c>
      <c r="AY727" s="122" t="s">
        <v>156</v>
      </c>
    </row>
    <row r="728" spans="2:64" s="6" customFormat="1" ht="39" customHeight="1" x14ac:dyDescent="0.3">
      <c r="B728" s="126"/>
      <c r="E728" s="127"/>
      <c r="F728" s="217" t="s">
        <v>262</v>
      </c>
      <c r="G728" s="218"/>
      <c r="H728" s="218"/>
      <c r="I728" s="218"/>
      <c r="K728" s="128">
        <v>8.1620000000000008</v>
      </c>
      <c r="R728" s="129"/>
      <c r="T728" s="130"/>
      <c r="AA728" s="131"/>
      <c r="AT728" s="127" t="s">
        <v>163</v>
      </c>
      <c r="AU728" s="127" t="s">
        <v>102</v>
      </c>
      <c r="AV728" s="127" t="s">
        <v>102</v>
      </c>
      <c r="AW728" s="127" t="s">
        <v>111</v>
      </c>
      <c r="AX728" s="127" t="s">
        <v>82</v>
      </c>
      <c r="AY728" s="127" t="s">
        <v>156</v>
      </c>
    </row>
    <row r="729" spans="2:64" s="6" customFormat="1" ht="15.75" customHeight="1" x14ac:dyDescent="0.3">
      <c r="B729" s="132"/>
      <c r="E729" s="133"/>
      <c r="F729" s="219" t="s">
        <v>211</v>
      </c>
      <c r="G729" s="220"/>
      <c r="H729" s="220"/>
      <c r="I729" s="220"/>
      <c r="K729" s="134">
        <v>158.893</v>
      </c>
      <c r="R729" s="135"/>
      <c r="T729" s="136"/>
      <c r="AA729" s="137"/>
      <c r="AT729" s="133" t="s">
        <v>163</v>
      </c>
      <c r="AU729" s="133" t="s">
        <v>102</v>
      </c>
      <c r="AV729" s="133" t="s">
        <v>161</v>
      </c>
      <c r="AW729" s="133" t="s">
        <v>111</v>
      </c>
      <c r="AX729" s="133" t="s">
        <v>21</v>
      </c>
      <c r="AY729" s="133" t="s">
        <v>156</v>
      </c>
    </row>
    <row r="730" spans="2:64" s="104" customFormat="1" ht="30.75" customHeight="1" x14ac:dyDescent="0.3">
      <c r="B730" s="105"/>
      <c r="D730" s="113" t="s">
        <v>136</v>
      </c>
      <c r="N730" s="205">
        <f>$BK$730</f>
        <v>0</v>
      </c>
      <c r="O730" s="206"/>
      <c r="P730" s="206"/>
      <c r="Q730" s="206"/>
      <c r="R730" s="108"/>
      <c r="T730" s="109"/>
      <c r="W730" s="110">
        <f>SUM($W$731:$W$742)</f>
        <v>5.0368239999999993</v>
      </c>
      <c r="Y730" s="110">
        <f>SUM($Y$731:$Y$742)</f>
        <v>1.2592059999999999E-2</v>
      </c>
      <c r="AA730" s="111">
        <f>SUM($AA$731:$AA$742)</f>
        <v>0</v>
      </c>
      <c r="AR730" s="107" t="s">
        <v>102</v>
      </c>
      <c r="AT730" s="107" t="s">
        <v>81</v>
      </c>
      <c r="AU730" s="107" t="s">
        <v>21</v>
      </c>
      <c r="AY730" s="107" t="s">
        <v>156</v>
      </c>
      <c r="BK730" s="112">
        <f>SUM($BK$731:$BK$742)</f>
        <v>0</v>
      </c>
    </row>
    <row r="731" spans="2:64" s="6" customFormat="1" ht="39" customHeight="1" x14ac:dyDescent="0.3">
      <c r="B731" s="22"/>
      <c r="C731" s="114" t="s">
        <v>877</v>
      </c>
      <c r="D731" s="114" t="s">
        <v>157</v>
      </c>
      <c r="E731" s="115" t="s">
        <v>878</v>
      </c>
      <c r="F731" s="211" t="s">
        <v>879</v>
      </c>
      <c r="G731" s="212"/>
      <c r="H731" s="212"/>
      <c r="I731" s="212"/>
      <c r="J731" s="116" t="s">
        <v>194</v>
      </c>
      <c r="K731" s="117">
        <v>48.430999999999997</v>
      </c>
      <c r="L731" s="213">
        <v>0</v>
      </c>
      <c r="M731" s="212"/>
      <c r="N731" s="214">
        <f>ROUND($L$731*$K$731,2)</f>
        <v>0</v>
      </c>
      <c r="O731" s="212"/>
      <c r="P731" s="212"/>
      <c r="Q731" s="212"/>
      <c r="R731" s="23"/>
      <c r="T731" s="118"/>
      <c r="U731" s="29" t="s">
        <v>47</v>
      </c>
      <c r="V731" s="119">
        <v>0.104</v>
      </c>
      <c r="W731" s="119">
        <f>$V$731*$K$731</f>
        <v>5.0368239999999993</v>
      </c>
      <c r="X731" s="119">
        <v>2.5999999999999998E-4</v>
      </c>
      <c r="Y731" s="119">
        <f>$X$731*$K$731</f>
        <v>1.2592059999999999E-2</v>
      </c>
      <c r="Z731" s="119">
        <v>0</v>
      </c>
      <c r="AA731" s="120">
        <f>$Z$731*$K$731</f>
        <v>0</v>
      </c>
      <c r="AR731" s="6" t="s">
        <v>224</v>
      </c>
      <c r="AT731" s="6" t="s">
        <v>157</v>
      </c>
      <c r="AU731" s="6" t="s">
        <v>102</v>
      </c>
      <c r="AY731" s="6" t="s">
        <v>156</v>
      </c>
      <c r="BE731" s="83">
        <f>IF($U$731="základní",$N$731,0)</f>
        <v>0</v>
      </c>
      <c r="BF731" s="83">
        <f>IF($U$731="snížená",$N$731,0)</f>
        <v>0</v>
      </c>
      <c r="BG731" s="83">
        <f>IF($U$731="zákl. přenesená",$N$731,0)</f>
        <v>0</v>
      </c>
      <c r="BH731" s="83">
        <f>IF($U$731="sníž. přenesená",$N$731,0)</f>
        <v>0</v>
      </c>
      <c r="BI731" s="83">
        <f>IF($U$731="nulová",$N$731,0)</f>
        <v>0</v>
      </c>
      <c r="BJ731" s="6" t="s">
        <v>21</v>
      </c>
      <c r="BK731" s="83">
        <f>ROUND($L$731*$K$731,2)</f>
        <v>0</v>
      </c>
      <c r="BL731" s="6" t="s">
        <v>224</v>
      </c>
    </row>
    <row r="732" spans="2:64" s="6" customFormat="1" ht="15.75" customHeight="1" x14ac:dyDescent="0.3">
      <c r="B732" s="121"/>
      <c r="E732" s="122"/>
      <c r="F732" s="215" t="s">
        <v>366</v>
      </c>
      <c r="G732" s="216"/>
      <c r="H732" s="216"/>
      <c r="I732" s="216"/>
      <c r="K732" s="122"/>
      <c r="R732" s="123"/>
      <c r="T732" s="124"/>
      <c r="AA732" s="125"/>
      <c r="AT732" s="122" t="s">
        <v>163</v>
      </c>
      <c r="AU732" s="122" t="s">
        <v>102</v>
      </c>
      <c r="AV732" s="122" t="s">
        <v>21</v>
      </c>
      <c r="AW732" s="122" t="s">
        <v>111</v>
      </c>
      <c r="AX732" s="122" t="s">
        <v>82</v>
      </c>
      <c r="AY732" s="122" t="s">
        <v>156</v>
      </c>
    </row>
    <row r="733" spans="2:64" s="6" customFormat="1" ht="15.75" customHeight="1" x14ac:dyDescent="0.3">
      <c r="B733" s="126"/>
      <c r="E733" s="127"/>
      <c r="F733" s="217" t="s">
        <v>367</v>
      </c>
      <c r="G733" s="218"/>
      <c r="H733" s="218"/>
      <c r="I733" s="218"/>
      <c r="K733" s="128">
        <v>12.117000000000001</v>
      </c>
      <c r="R733" s="129"/>
      <c r="T733" s="130"/>
      <c r="AA733" s="131"/>
      <c r="AT733" s="127" t="s">
        <v>163</v>
      </c>
      <c r="AU733" s="127" t="s">
        <v>102</v>
      </c>
      <c r="AV733" s="127" t="s">
        <v>102</v>
      </c>
      <c r="AW733" s="127" t="s">
        <v>111</v>
      </c>
      <c r="AX733" s="127" t="s">
        <v>82</v>
      </c>
      <c r="AY733" s="127" t="s">
        <v>156</v>
      </c>
    </row>
    <row r="734" spans="2:64" s="6" customFormat="1" ht="15.75" customHeight="1" x14ac:dyDescent="0.3">
      <c r="B734" s="121"/>
      <c r="E734" s="122"/>
      <c r="F734" s="215" t="s">
        <v>204</v>
      </c>
      <c r="G734" s="216"/>
      <c r="H734" s="216"/>
      <c r="I734" s="216"/>
      <c r="K734" s="122"/>
      <c r="R734" s="123"/>
      <c r="T734" s="124"/>
      <c r="AA734" s="125"/>
      <c r="AT734" s="122" t="s">
        <v>163</v>
      </c>
      <c r="AU734" s="122" t="s">
        <v>102</v>
      </c>
      <c r="AV734" s="122" t="s">
        <v>21</v>
      </c>
      <c r="AW734" s="122" t="s">
        <v>111</v>
      </c>
      <c r="AX734" s="122" t="s">
        <v>82</v>
      </c>
      <c r="AY734" s="122" t="s">
        <v>156</v>
      </c>
    </row>
    <row r="735" spans="2:64" s="6" customFormat="1" ht="27" customHeight="1" x14ac:dyDescent="0.3">
      <c r="B735" s="126"/>
      <c r="E735" s="127"/>
      <c r="F735" s="217" t="s">
        <v>209</v>
      </c>
      <c r="G735" s="218"/>
      <c r="H735" s="218"/>
      <c r="I735" s="218"/>
      <c r="K735" s="128">
        <v>9.9440000000000008</v>
      </c>
      <c r="R735" s="129"/>
      <c r="T735" s="130"/>
      <c r="AA735" s="131"/>
      <c r="AT735" s="127" t="s">
        <v>163</v>
      </c>
      <c r="AU735" s="127" t="s">
        <v>102</v>
      </c>
      <c r="AV735" s="127" t="s">
        <v>102</v>
      </c>
      <c r="AW735" s="127" t="s">
        <v>111</v>
      </c>
      <c r="AX735" s="127" t="s">
        <v>82</v>
      </c>
      <c r="AY735" s="127" t="s">
        <v>156</v>
      </c>
    </row>
    <row r="736" spans="2:64" s="6" customFormat="1" ht="15.75" customHeight="1" x14ac:dyDescent="0.3">
      <c r="B736" s="126"/>
      <c r="E736" s="127"/>
      <c r="F736" s="217" t="s">
        <v>210</v>
      </c>
      <c r="G736" s="218"/>
      <c r="H736" s="218"/>
      <c r="I736" s="218"/>
      <c r="K736" s="128">
        <v>0.71399999999999997</v>
      </c>
      <c r="R736" s="129"/>
      <c r="T736" s="130"/>
      <c r="AA736" s="131"/>
      <c r="AT736" s="127" t="s">
        <v>163</v>
      </c>
      <c r="AU736" s="127" t="s">
        <v>102</v>
      </c>
      <c r="AV736" s="127" t="s">
        <v>102</v>
      </c>
      <c r="AW736" s="127" t="s">
        <v>111</v>
      </c>
      <c r="AX736" s="127" t="s">
        <v>82</v>
      </c>
      <c r="AY736" s="127" t="s">
        <v>156</v>
      </c>
    </row>
    <row r="737" spans="2:64" s="6" customFormat="1" ht="15.75" customHeight="1" x14ac:dyDescent="0.3">
      <c r="B737" s="126"/>
      <c r="E737" s="127"/>
      <c r="F737" s="217" t="s">
        <v>205</v>
      </c>
      <c r="G737" s="218"/>
      <c r="H737" s="218"/>
      <c r="I737" s="218"/>
      <c r="K737" s="128">
        <v>6.6660000000000004</v>
      </c>
      <c r="R737" s="129"/>
      <c r="T737" s="130"/>
      <c r="AA737" s="131"/>
      <c r="AT737" s="127" t="s">
        <v>163</v>
      </c>
      <c r="AU737" s="127" t="s">
        <v>102</v>
      </c>
      <c r="AV737" s="127" t="s">
        <v>102</v>
      </c>
      <c r="AW737" s="127" t="s">
        <v>111</v>
      </c>
      <c r="AX737" s="127" t="s">
        <v>82</v>
      </c>
      <c r="AY737" s="127" t="s">
        <v>156</v>
      </c>
    </row>
    <row r="738" spans="2:64" s="6" customFormat="1" ht="15.75" customHeight="1" x14ac:dyDescent="0.3">
      <c r="B738" s="121"/>
      <c r="E738" s="122"/>
      <c r="F738" s="215" t="s">
        <v>880</v>
      </c>
      <c r="G738" s="216"/>
      <c r="H738" s="216"/>
      <c r="I738" s="216"/>
      <c r="K738" s="122"/>
      <c r="R738" s="123"/>
      <c r="T738" s="124"/>
      <c r="AA738" s="125"/>
      <c r="AT738" s="122" t="s">
        <v>163</v>
      </c>
      <c r="AU738" s="122" t="s">
        <v>102</v>
      </c>
      <c r="AV738" s="122" t="s">
        <v>21</v>
      </c>
      <c r="AW738" s="122" t="s">
        <v>111</v>
      </c>
      <c r="AX738" s="122" t="s">
        <v>82</v>
      </c>
      <c r="AY738" s="122" t="s">
        <v>156</v>
      </c>
    </row>
    <row r="739" spans="2:64" s="6" customFormat="1" ht="15.75" customHeight="1" x14ac:dyDescent="0.3">
      <c r="B739" s="126"/>
      <c r="E739" s="127"/>
      <c r="F739" s="217" t="s">
        <v>881</v>
      </c>
      <c r="G739" s="218"/>
      <c r="H739" s="218"/>
      <c r="I739" s="218"/>
      <c r="K739" s="128">
        <v>10.5</v>
      </c>
      <c r="R739" s="129"/>
      <c r="T739" s="130"/>
      <c r="AA739" s="131"/>
      <c r="AT739" s="127" t="s">
        <v>163</v>
      </c>
      <c r="AU739" s="127" t="s">
        <v>102</v>
      </c>
      <c r="AV739" s="127" t="s">
        <v>102</v>
      </c>
      <c r="AW739" s="127" t="s">
        <v>111</v>
      </c>
      <c r="AX739" s="127" t="s">
        <v>82</v>
      </c>
      <c r="AY739" s="127" t="s">
        <v>156</v>
      </c>
    </row>
    <row r="740" spans="2:64" s="6" customFormat="1" ht="15.75" customHeight="1" x14ac:dyDescent="0.3">
      <c r="B740" s="121"/>
      <c r="E740" s="122"/>
      <c r="F740" s="215" t="s">
        <v>882</v>
      </c>
      <c r="G740" s="216"/>
      <c r="H740" s="216"/>
      <c r="I740" s="216"/>
      <c r="K740" s="122"/>
      <c r="R740" s="123"/>
      <c r="T740" s="124"/>
      <c r="AA740" s="125"/>
      <c r="AT740" s="122" t="s">
        <v>163</v>
      </c>
      <c r="AU740" s="122" t="s">
        <v>102</v>
      </c>
      <c r="AV740" s="122" t="s">
        <v>21</v>
      </c>
      <c r="AW740" s="122" t="s">
        <v>111</v>
      </c>
      <c r="AX740" s="122" t="s">
        <v>82</v>
      </c>
      <c r="AY740" s="122" t="s">
        <v>156</v>
      </c>
    </row>
    <row r="741" spans="2:64" s="6" customFormat="1" ht="27" customHeight="1" x14ac:dyDescent="0.3">
      <c r="B741" s="126"/>
      <c r="E741" s="127"/>
      <c r="F741" s="217" t="s">
        <v>883</v>
      </c>
      <c r="G741" s="218"/>
      <c r="H741" s="218"/>
      <c r="I741" s="218"/>
      <c r="K741" s="128">
        <v>8.49</v>
      </c>
      <c r="R741" s="129"/>
      <c r="T741" s="130"/>
      <c r="AA741" s="131"/>
      <c r="AT741" s="127" t="s">
        <v>163</v>
      </c>
      <c r="AU741" s="127" t="s">
        <v>102</v>
      </c>
      <c r="AV741" s="127" t="s">
        <v>102</v>
      </c>
      <c r="AW741" s="127" t="s">
        <v>111</v>
      </c>
      <c r="AX741" s="127" t="s">
        <v>82</v>
      </c>
      <c r="AY741" s="127" t="s">
        <v>156</v>
      </c>
    </row>
    <row r="742" spans="2:64" s="6" customFormat="1" ht="15.75" customHeight="1" x14ac:dyDescent="0.3">
      <c r="B742" s="132"/>
      <c r="E742" s="133"/>
      <c r="F742" s="219" t="s">
        <v>211</v>
      </c>
      <c r="G742" s="220"/>
      <c r="H742" s="220"/>
      <c r="I742" s="220"/>
      <c r="K742" s="134">
        <v>48.430999999999997</v>
      </c>
      <c r="R742" s="135"/>
      <c r="T742" s="136"/>
      <c r="AA742" s="137"/>
      <c r="AT742" s="133" t="s">
        <v>163</v>
      </c>
      <c r="AU742" s="133" t="s">
        <v>102</v>
      </c>
      <c r="AV742" s="133" t="s">
        <v>161</v>
      </c>
      <c r="AW742" s="133" t="s">
        <v>111</v>
      </c>
      <c r="AX742" s="133" t="s">
        <v>21</v>
      </c>
      <c r="AY742" s="133" t="s">
        <v>156</v>
      </c>
    </row>
    <row r="743" spans="2:64" s="104" customFormat="1" ht="37.5" customHeight="1" x14ac:dyDescent="0.35">
      <c r="B743" s="105"/>
      <c r="D743" s="106" t="s">
        <v>137</v>
      </c>
      <c r="N743" s="207">
        <f>$BK$743</f>
        <v>0</v>
      </c>
      <c r="O743" s="206"/>
      <c r="P743" s="206"/>
      <c r="Q743" s="206"/>
      <c r="R743" s="108"/>
      <c r="T743" s="109"/>
      <c r="W743" s="110">
        <f>$W$744</f>
        <v>0</v>
      </c>
      <c r="Y743" s="110">
        <f>$Y$744</f>
        <v>0</v>
      </c>
      <c r="AA743" s="111">
        <f>$AA$744</f>
        <v>0</v>
      </c>
      <c r="AR743" s="107" t="s">
        <v>161</v>
      </c>
      <c r="AT743" s="107" t="s">
        <v>81</v>
      </c>
      <c r="AU743" s="107" t="s">
        <v>82</v>
      </c>
      <c r="AY743" s="107" t="s">
        <v>156</v>
      </c>
      <c r="BK743" s="112">
        <f>$BK$744</f>
        <v>0</v>
      </c>
    </row>
    <row r="744" spans="2:64" s="6" customFormat="1" ht="63" customHeight="1" x14ac:dyDescent="0.3">
      <c r="B744" s="22"/>
      <c r="C744" s="114" t="s">
        <v>884</v>
      </c>
      <c r="D744" s="114" t="s">
        <v>157</v>
      </c>
      <c r="E744" s="115" t="s">
        <v>885</v>
      </c>
      <c r="F744" s="211" t="s">
        <v>886</v>
      </c>
      <c r="G744" s="212"/>
      <c r="H744" s="212"/>
      <c r="I744" s="212"/>
      <c r="J744" s="116" t="s">
        <v>887</v>
      </c>
      <c r="K744" s="117">
        <v>100</v>
      </c>
      <c r="L744" s="213">
        <v>0</v>
      </c>
      <c r="M744" s="212"/>
      <c r="N744" s="214">
        <f>ROUND($L$744*$K$744,2)</f>
        <v>0</v>
      </c>
      <c r="O744" s="212"/>
      <c r="P744" s="212"/>
      <c r="Q744" s="212"/>
      <c r="R744" s="23"/>
      <c r="T744" s="118"/>
      <c r="U744" s="29" t="s">
        <v>47</v>
      </c>
      <c r="V744" s="119">
        <v>0</v>
      </c>
      <c r="W744" s="119">
        <f>$V$744*$K$744</f>
        <v>0</v>
      </c>
      <c r="X744" s="119">
        <v>0</v>
      </c>
      <c r="Y744" s="119">
        <f>$X$744*$K$744</f>
        <v>0</v>
      </c>
      <c r="Z744" s="119">
        <v>0</v>
      </c>
      <c r="AA744" s="120">
        <f>$Z$744*$K$744</f>
        <v>0</v>
      </c>
      <c r="AR744" s="6" t="s">
        <v>888</v>
      </c>
      <c r="AT744" s="6" t="s">
        <v>157</v>
      </c>
      <c r="AU744" s="6" t="s">
        <v>21</v>
      </c>
      <c r="AY744" s="6" t="s">
        <v>156</v>
      </c>
      <c r="BE744" s="83">
        <f>IF($U$744="základní",$N$744,0)</f>
        <v>0</v>
      </c>
      <c r="BF744" s="83">
        <f>IF($U$744="snížená",$N$744,0)</f>
        <v>0</v>
      </c>
      <c r="BG744" s="83">
        <f>IF($U$744="zákl. přenesená",$N$744,0)</f>
        <v>0</v>
      </c>
      <c r="BH744" s="83">
        <f>IF($U$744="sníž. přenesená",$N$744,0)</f>
        <v>0</v>
      </c>
      <c r="BI744" s="83">
        <f>IF($U$744="nulová",$N$744,0)</f>
        <v>0</v>
      </c>
      <c r="BJ744" s="6" t="s">
        <v>21</v>
      </c>
      <c r="BK744" s="83">
        <f>ROUND($L$744*$K$744,2)</f>
        <v>0</v>
      </c>
      <c r="BL744" s="6" t="s">
        <v>888</v>
      </c>
    </row>
    <row r="745" spans="2:64" s="104" customFormat="1" ht="37.5" customHeight="1" x14ac:dyDescent="0.35">
      <c r="B745" s="105"/>
      <c r="D745" s="106" t="s">
        <v>138</v>
      </c>
      <c r="N745" s="207">
        <f>$BK$745</f>
        <v>0</v>
      </c>
      <c r="O745" s="206"/>
      <c r="P745" s="206"/>
      <c r="Q745" s="206"/>
      <c r="R745" s="108"/>
      <c r="T745" s="109"/>
      <c r="W745" s="110">
        <f>$W$746+SUM($W$747:$W$764)</f>
        <v>0</v>
      </c>
      <c r="Y745" s="110">
        <f>$Y$746+SUM($Y$747:$Y$764)</f>
        <v>0</v>
      </c>
      <c r="AA745" s="111">
        <f>$AA$746+SUM($AA$747:$AA$764)</f>
        <v>0</v>
      </c>
      <c r="AR745" s="107" t="s">
        <v>172</v>
      </c>
      <c r="AT745" s="107" t="s">
        <v>81</v>
      </c>
      <c r="AU745" s="107" t="s">
        <v>82</v>
      </c>
      <c r="AY745" s="107" t="s">
        <v>156</v>
      </c>
      <c r="BK745" s="112">
        <f>$BK$746+SUM($BK$747:$BK$764)</f>
        <v>0</v>
      </c>
    </row>
    <row r="746" spans="2:64" s="6" customFormat="1" ht="15.75" customHeight="1" x14ac:dyDescent="0.3">
      <c r="B746" s="22"/>
      <c r="C746" s="114" t="s">
        <v>889</v>
      </c>
      <c r="D746" s="114" t="s">
        <v>157</v>
      </c>
      <c r="E746" s="115" t="s">
        <v>890</v>
      </c>
      <c r="F746" s="211" t="s">
        <v>891</v>
      </c>
      <c r="G746" s="212"/>
      <c r="H746" s="212"/>
      <c r="I746" s="212"/>
      <c r="J746" s="116" t="s">
        <v>892</v>
      </c>
      <c r="K746" s="117">
        <v>1</v>
      </c>
      <c r="L746" s="213">
        <v>0</v>
      </c>
      <c r="M746" s="212"/>
      <c r="N746" s="214">
        <f>ROUND($L$746*$K$746,2)</f>
        <v>0</v>
      </c>
      <c r="O746" s="212"/>
      <c r="P746" s="212"/>
      <c r="Q746" s="212"/>
      <c r="R746" s="23"/>
      <c r="T746" s="118"/>
      <c r="U746" s="29" t="s">
        <v>47</v>
      </c>
      <c r="V746" s="119">
        <v>0</v>
      </c>
      <c r="W746" s="119">
        <f>$V$746*$K$746</f>
        <v>0</v>
      </c>
      <c r="X746" s="119">
        <v>0</v>
      </c>
      <c r="Y746" s="119">
        <f>$X$746*$K$746</f>
        <v>0</v>
      </c>
      <c r="Z746" s="119">
        <v>0</v>
      </c>
      <c r="AA746" s="120">
        <f>$Z$746*$K$746</f>
        <v>0</v>
      </c>
      <c r="AR746" s="6" t="s">
        <v>893</v>
      </c>
      <c r="AT746" s="6" t="s">
        <v>157</v>
      </c>
      <c r="AU746" s="6" t="s">
        <v>21</v>
      </c>
      <c r="AY746" s="6" t="s">
        <v>156</v>
      </c>
      <c r="BE746" s="83">
        <f>IF($U$746="základní",$N$746,0)</f>
        <v>0</v>
      </c>
      <c r="BF746" s="83">
        <f>IF($U$746="snížená",$N$746,0)</f>
        <v>0</v>
      </c>
      <c r="BG746" s="83">
        <f>IF($U$746="zákl. přenesená",$N$746,0)</f>
        <v>0</v>
      </c>
      <c r="BH746" s="83">
        <f>IF($U$746="sníž. přenesená",$N$746,0)</f>
        <v>0</v>
      </c>
      <c r="BI746" s="83">
        <f>IF($U$746="nulová",$N$746,0)</f>
        <v>0</v>
      </c>
      <c r="BJ746" s="6" t="s">
        <v>21</v>
      </c>
      <c r="BK746" s="83">
        <f>ROUND($L$746*$K$746,2)</f>
        <v>0</v>
      </c>
      <c r="BL746" s="6" t="s">
        <v>893</v>
      </c>
    </row>
    <row r="747" spans="2:64" s="6" customFormat="1" ht="125.25" customHeight="1" x14ac:dyDescent="0.3">
      <c r="B747" s="22"/>
      <c r="F747" s="210" t="s">
        <v>894</v>
      </c>
      <c r="G747" s="172"/>
      <c r="H747" s="172"/>
      <c r="I747" s="172"/>
      <c r="R747" s="23"/>
      <c r="T747" s="57"/>
      <c r="AA747" s="58"/>
      <c r="AT747" s="6" t="s">
        <v>293</v>
      </c>
      <c r="AU747" s="6" t="s">
        <v>21</v>
      </c>
    </row>
    <row r="748" spans="2:64" s="6" customFormat="1" ht="27" customHeight="1" x14ac:dyDescent="0.3">
      <c r="B748" s="22"/>
      <c r="C748" s="114" t="s">
        <v>895</v>
      </c>
      <c r="D748" s="114" t="s">
        <v>157</v>
      </c>
      <c r="E748" s="115" t="s">
        <v>896</v>
      </c>
      <c r="F748" s="211" t="s">
        <v>897</v>
      </c>
      <c r="G748" s="212"/>
      <c r="H748" s="212"/>
      <c r="I748" s="212"/>
      <c r="J748" s="116" t="s">
        <v>892</v>
      </c>
      <c r="K748" s="117">
        <v>1</v>
      </c>
      <c r="L748" s="213">
        <v>0</v>
      </c>
      <c r="M748" s="212"/>
      <c r="N748" s="214">
        <f>ROUND($L$748*$K$748,2)</f>
        <v>0</v>
      </c>
      <c r="O748" s="212"/>
      <c r="P748" s="212"/>
      <c r="Q748" s="212"/>
      <c r="R748" s="23"/>
      <c r="T748" s="118"/>
      <c r="U748" s="29" t="s">
        <v>47</v>
      </c>
      <c r="V748" s="119">
        <v>0</v>
      </c>
      <c r="W748" s="119">
        <f>$V$748*$K$748</f>
        <v>0</v>
      </c>
      <c r="X748" s="119">
        <v>0</v>
      </c>
      <c r="Y748" s="119">
        <f>$X$748*$K$748</f>
        <v>0</v>
      </c>
      <c r="Z748" s="119">
        <v>0</v>
      </c>
      <c r="AA748" s="120">
        <f>$Z$748*$K$748</f>
        <v>0</v>
      </c>
      <c r="AR748" s="6" t="s">
        <v>893</v>
      </c>
      <c r="AT748" s="6" t="s">
        <v>157</v>
      </c>
      <c r="AU748" s="6" t="s">
        <v>21</v>
      </c>
      <c r="AY748" s="6" t="s">
        <v>156</v>
      </c>
      <c r="BE748" s="83">
        <f>IF($U$748="základní",$N$748,0)</f>
        <v>0</v>
      </c>
      <c r="BF748" s="83">
        <f>IF($U$748="snížená",$N$748,0)</f>
        <v>0</v>
      </c>
      <c r="BG748" s="83">
        <f>IF($U$748="zákl. přenesená",$N$748,0)</f>
        <v>0</v>
      </c>
      <c r="BH748" s="83">
        <f>IF($U$748="sníž. přenesená",$N$748,0)</f>
        <v>0</v>
      </c>
      <c r="BI748" s="83">
        <f>IF($U$748="nulová",$N$748,0)</f>
        <v>0</v>
      </c>
      <c r="BJ748" s="6" t="s">
        <v>21</v>
      </c>
      <c r="BK748" s="83">
        <f>ROUND($L$748*$K$748,2)</f>
        <v>0</v>
      </c>
      <c r="BL748" s="6" t="s">
        <v>893</v>
      </c>
    </row>
    <row r="749" spans="2:64" s="6" customFormat="1" ht="98.25" customHeight="1" x14ac:dyDescent="0.3">
      <c r="B749" s="22"/>
      <c r="F749" s="210" t="s">
        <v>898</v>
      </c>
      <c r="G749" s="172"/>
      <c r="H749" s="172"/>
      <c r="I749" s="172"/>
      <c r="R749" s="23"/>
      <c r="T749" s="57"/>
      <c r="AA749" s="58"/>
      <c r="AT749" s="6" t="s">
        <v>293</v>
      </c>
      <c r="AU749" s="6" t="s">
        <v>21</v>
      </c>
    </row>
    <row r="750" spans="2:64" s="6" customFormat="1" ht="27" customHeight="1" x14ac:dyDescent="0.3">
      <c r="B750" s="22"/>
      <c r="C750" s="114" t="s">
        <v>899</v>
      </c>
      <c r="D750" s="114" t="s">
        <v>157</v>
      </c>
      <c r="E750" s="115" t="s">
        <v>900</v>
      </c>
      <c r="F750" s="211" t="s">
        <v>901</v>
      </c>
      <c r="G750" s="212"/>
      <c r="H750" s="212"/>
      <c r="I750" s="212"/>
      <c r="J750" s="116" t="s">
        <v>892</v>
      </c>
      <c r="K750" s="117">
        <v>1</v>
      </c>
      <c r="L750" s="213">
        <v>0</v>
      </c>
      <c r="M750" s="212"/>
      <c r="N750" s="214">
        <f>ROUND($L$750*$K$750,2)</f>
        <v>0</v>
      </c>
      <c r="O750" s="212"/>
      <c r="P750" s="212"/>
      <c r="Q750" s="212"/>
      <c r="R750" s="23"/>
      <c r="T750" s="118"/>
      <c r="U750" s="29" t="s">
        <v>47</v>
      </c>
      <c r="V750" s="119">
        <v>0</v>
      </c>
      <c r="W750" s="119">
        <f>$V$750*$K$750</f>
        <v>0</v>
      </c>
      <c r="X750" s="119">
        <v>0</v>
      </c>
      <c r="Y750" s="119">
        <f>$X$750*$K$750</f>
        <v>0</v>
      </c>
      <c r="Z750" s="119">
        <v>0</v>
      </c>
      <c r="AA750" s="120">
        <f>$Z$750*$K$750</f>
        <v>0</v>
      </c>
      <c r="AR750" s="6" t="s">
        <v>893</v>
      </c>
      <c r="AT750" s="6" t="s">
        <v>157</v>
      </c>
      <c r="AU750" s="6" t="s">
        <v>21</v>
      </c>
      <c r="AY750" s="6" t="s">
        <v>156</v>
      </c>
      <c r="BE750" s="83">
        <f>IF($U$750="základní",$N$750,0)</f>
        <v>0</v>
      </c>
      <c r="BF750" s="83">
        <f>IF($U$750="snížená",$N$750,0)</f>
        <v>0</v>
      </c>
      <c r="BG750" s="83">
        <f>IF($U$750="zákl. přenesená",$N$750,0)</f>
        <v>0</v>
      </c>
      <c r="BH750" s="83">
        <f>IF($U$750="sníž. přenesená",$N$750,0)</f>
        <v>0</v>
      </c>
      <c r="BI750" s="83">
        <f>IF($U$750="nulová",$N$750,0)</f>
        <v>0</v>
      </c>
      <c r="BJ750" s="6" t="s">
        <v>21</v>
      </c>
      <c r="BK750" s="83">
        <f>ROUND($L$750*$K$750,2)</f>
        <v>0</v>
      </c>
      <c r="BL750" s="6" t="s">
        <v>893</v>
      </c>
    </row>
    <row r="751" spans="2:64" s="6" customFormat="1" ht="30.75" customHeight="1" x14ac:dyDescent="0.3">
      <c r="B751" s="22"/>
      <c r="F751" s="210" t="s">
        <v>902</v>
      </c>
      <c r="G751" s="172"/>
      <c r="H751" s="172"/>
      <c r="I751" s="172"/>
      <c r="R751" s="23"/>
      <c r="T751" s="57"/>
      <c r="AA751" s="58"/>
      <c r="AT751" s="6" t="s">
        <v>293</v>
      </c>
      <c r="AU751" s="6" t="s">
        <v>21</v>
      </c>
    </row>
    <row r="752" spans="2:64" s="6" customFormat="1" ht="15.75" customHeight="1" x14ac:dyDescent="0.3">
      <c r="B752" s="22"/>
      <c r="C752" s="114" t="s">
        <v>903</v>
      </c>
      <c r="D752" s="114" t="s">
        <v>157</v>
      </c>
      <c r="E752" s="115" t="s">
        <v>904</v>
      </c>
      <c r="F752" s="211" t="s">
        <v>905</v>
      </c>
      <c r="G752" s="212"/>
      <c r="H752" s="212"/>
      <c r="I752" s="212"/>
      <c r="J752" s="116" t="s">
        <v>892</v>
      </c>
      <c r="K752" s="117">
        <v>1</v>
      </c>
      <c r="L752" s="213">
        <v>0</v>
      </c>
      <c r="M752" s="212"/>
      <c r="N752" s="214">
        <f>ROUND($L$752*$K$752,2)</f>
        <v>0</v>
      </c>
      <c r="O752" s="212"/>
      <c r="P752" s="212"/>
      <c r="Q752" s="212"/>
      <c r="R752" s="23"/>
      <c r="T752" s="118"/>
      <c r="U752" s="29" t="s">
        <v>47</v>
      </c>
      <c r="V752" s="119">
        <v>0</v>
      </c>
      <c r="W752" s="119">
        <f>$V$752*$K$752</f>
        <v>0</v>
      </c>
      <c r="X752" s="119">
        <v>0</v>
      </c>
      <c r="Y752" s="119">
        <f>$X$752*$K$752</f>
        <v>0</v>
      </c>
      <c r="Z752" s="119">
        <v>0</v>
      </c>
      <c r="AA752" s="120">
        <f>$Z$752*$K$752</f>
        <v>0</v>
      </c>
      <c r="AR752" s="6" t="s">
        <v>893</v>
      </c>
      <c r="AT752" s="6" t="s">
        <v>157</v>
      </c>
      <c r="AU752" s="6" t="s">
        <v>21</v>
      </c>
      <c r="AY752" s="6" t="s">
        <v>156</v>
      </c>
      <c r="BE752" s="83">
        <f>IF($U$752="základní",$N$752,0)</f>
        <v>0</v>
      </c>
      <c r="BF752" s="83">
        <f>IF($U$752="snížená",$N$752,0)</f>
        <v>0</v>
      </c>
      <c r="BG752" s="83">
        <f>IF($U$752="zákl. přenesená",$N$752,0)</f>
        <v>0</v>
      </c>
      <c r="BH752" s="83">
        <f>IF($U$752="sníž. přenesená",$N$752,0)</f>
        <v>0</v>
      </c>
      <c r="BI752" s="83">
        <f>IF($U$752="nulová",$N$752,0)</f>
        <v>0</v>
      </c>
      <c r="BJ752" s="6" t="s">
        <v>21</v>
      </c>
      <c r="BK752" s="83">
        <f>ROUND($L$752*$K$752,2)</f>
        <v>0</v>
      </c>
      <c r="BL752" s="6" t="s">
        <v>893</v>
      </c>
    </row>
    <row r="753" spans="2:64" s="6" customFormat="1" ht="138.75" customHeight="1" x14ac:dyDescent="0.3">
      <c r="B753" s="22"/>
      <c r="F753" s="210" t="s">
        <v>906</v>
      </c>
      <c r="G753" s="172"/>
      <c r="H753" s="172"/>
      <c r="I753" s="172"/>
      <c r="R753" s="23"/>
      <c r="T753" s="57"/>
      <c r="AA753" s="58"/>
      <c r="AT753" s="6" t="s">
        <v>293</v>
      </c>
      <c r="AU753" s="6" t="s">
        <v>21</v>
      </c>
    </row>
    <row r="754" spans="2:64" s="6" customFormat="1" ht="27" customHeight="1" x14ac:dyDescent="0.3">
      <c r="B754" s="22"/>
      <c r="C754" s="114" t="s">
        <v>907</v>
      </c>
      <c r="D754" s="114" t="s">
        <v>157</v>
      </c>
      <c r="E754" s="115" t="s">
        <v>908</v>
      </c>
      <c r="F754" s="211" t="s">
        <v>909</v>
      </c>
      <c r="G754" s="212"/>
      <c r="H754" s="212"/>
      <c r="I754" s="212"/>
      <c r="J754" s="116" t="s">
        <v>892</v>
      </c>
      <c r="K754" s="117">
        <v>1</v>
      </c>
      <c r="L754" s="213">
        <v>0</v>
      </c>
      <c r="M754" s="212"/>
      <c r="N754" s="214">
        <f>ROUND($L$754*$K$754,2)</f>
        <v>0</v>
      </c>
      <c r="O754" s="212"/>
      <c r="P754" s="212"/>
      <c r="Q754" s="212"/>
      <c r="R754" s="23"/>
      <c r="T754" s="118"/>
      <c r="U754" s="29" t="s">
        <v>47</v>
      </c>
      <c r="V754" s="119">
        <v>0</v>
      </c>
      <c r="W754" s="119">
        <f>$V$754*$K$754</f>
        <v>0</v>
      </c>
      <c r="X754" s="119">
        <v>0</v>
      </c>
      <c r="Y754" s="119">
        <f>$X$754*$K$754</f>
        <v>0</v>
      </c>
      <c r="Z754" s="119">
        <v>0</v>
      </c>
      <c r="AA754" s="120">
        <f>$Z$754*$K$754</f>
        <v>0</v>
      </c>
      <c r="AR754" s="6" t="s">
        <v>893</v>
      </c>
      <c r="AT754" s="6" t="s">
        <v>157</v>
      </c>
      <c r="AU754" s="6" t="s">
        <v>21</v>
      </c>
      <c r="AY754" s="6" t="s">
        <v>156</v>
      </c>
      <c r="BE754" s="83">
        <f>IF($U$754="základní",$N$754,0)</f>
        <v>0</v>
      </c>
      <c r="BF754" s="83">
        <f>IF($U$754="snížená",$N$754,0)</f>
        <v>0</v>
      </c>
      <c r="BG754" s="83">
        <f>IF($U$754="zákl. přenesená",$N$754,0)</f>
        <v>0</v>
      </c>
      <c r="BH754" s="83">
        <f>IF($U$754="sníž. přenesená",$N$754,0)</f>
        <v>0</v>
      </c>
      <c r="BI754" s="83">
        <f>IF($U$754="nulová",$N$754,0)</f>
        <v>0</v>
      </c>
      <c r="BJ754" s="6" t="s">
        <v>21</v>
      </c>
      <c r="BK754" s="83">
        <f>ROUND($L$754*$K$754,2)</f>
        <v>0</v>
      </c>
      <c r="BL754" s="6" t="s">
        <v>893</v>
      </c>
    </row>
    <row r="755" spans="2:64" s="6" customFormat="1" ht="233.25" customHeight="1" x14ac:dyDescent="0.3">
      <c r="B755" s="22"/>
      <c r="F755" s="210" t="s">
        <v>910</v>
      </c>
      <c r="G755" s="172"/>
      <c r="H755" s="172"/>
      <c r="I755" s="172"/>
      <c r="R755" s="23"/>
      <c r="T755" s="57"/>
      <c r="AA755" s="58"/>
      <c r="AT755" s="6" t="s">
        <v>293</v>
      </c>
      <c r="AU755" s="6" t="s">
        <v>21</v>
      </c>
    </row>
    <row r="756" spans="2:64" s="6" customFormat="1" ht="15.75" customHeight="1" x14ac:dyDescent="0.3">
      <c r="B756" s="22"/>
      <c r="C756" s="114" t="s">
        <v>911</v>
      </c>
      <c r="D756" s="114" t="s">
        <v>157</v>
      </c>
      <c r="E756" s="115" t="s">
        <v>912</v>
      </c>
      <c r="F756" s="211" t="s">
        <v>913</v>
      </c>
      <c r="G756" s="212"/>
      <c r="H756" s="212"/>
      <c r="I756" s="212"/>
      <c r="J756" s="116" t="s">
        <v>892</v>
      </c>
      <c r="K756" s="117">
        <v>1</v>
      </c>
      <c r="L756" s="213">
        <v>0</v>
      </c>
      <c r="M756" s="212"/>
      <c r="N756" s="214">
        <f>ROUND($L$756*$K$756,2)</f>
        <v>0</v>
      </c>
      <c r="O756" s="212"/>
      <c r="P756" s="212"/>
      <c r="Q756" s="212"/>
      <c r="R756" s="23"/>
      <c r="T756" s="118"/>
      <c r="U756" s="29" t="s">
        <v>47</v>
      </c>
      <c r="V756" s="119">
        <v>0</v>
      </c>
      <c r="W756" s="119">
        <f>$V$756*$K$756</f>
        <v>0</v>
      </c>
      <c r="X756" s="119">
        <v>0</v>
      </c>
      <c r="Y756" s="119">
        <f>$X$756*$K$756</f>
        <v>0</v>
      </c>
      <c r="Z756" s="119">
        <v>0</v>
      </c>
      <c r="AA756" s="120">
        <f>$Z$756*$K$756</f>
        <v>0</v>
      </c>
      <c r="AR756" s="6" t="s">
        <v>893</v>
      </c>
      <c r="AT756" s="6" t="s">
        <v>157</v>
      </c>
      <c r="AU756" s="6" t="s">
        <v>21</v>
      </c>
      <c r="AY756" s="6" t="s">
        <v>156</v>
      </c>
      <c r="BE756" s="83">
        <f>IF($U$756="základní",$N$756,0)</f>
        <v>0</v>
      </c>
      <c r="BF756" s="83">
        <f>IF($U$756="snížená",$N$756,0)</f>
        <v>0</v>
      </c>
      <c r="BG756" s="83">
        <f>IF($U$756="zákl. přenesená",$N$756,0)</f>
        <v>0</v>
      </c>
      <c r="BH756" s="83">
        <f>IF($U$756="sníž. přenesená",$N$756,0)</f>
        <v>0</v>
      </c>
      <c r="BI756" s="83">
        <f>IF($U$756="nulová",$N$756,0)</f>
        <v>0</v>
      </c>
      <c r="BJ756" s="6" t="s">
        <v>21</v>
      </c>
      <c r="BK756" s="83">
        <f>ROUND($L$756*$K$756,2)</f>
        <v>0</v>
      </c>
      <c r="BL756" s="6" t="s">
        <v>893</v>
      </c>
    </row>
    <row r="757" spans="2:64" s="6" customFormat="1" ht="98.25" customHeight="1" x14ac:dyDescent="0.3">
      <c r="B757" s="22"/>
      <c r="F757" s="210" t="s">
        <v>914</v>
      </c>
      <c r="G757" s="172"/>
      <c r="H757" s="172"/>
      <c r="I757" s="172"/>
      <c r="R757" s="23"/>
      <c r="T757" s="57"/>
      <c r="AA757" s="58"/>
      <c r="AT757" s="6" t="s">
        <v>293</v>
      </c>
      <c r="AU757" s="6" t="s">
        <v>21</v>
      </c>
    </row>
    <row r="758" spans="2:64" s="6" customFormat="1" ht="15.75" customHeight="1" x14ac:dyDescent="0.3">
      <c r="B758" s="22"/>
      <c r="C758" s="114" t="s">
        <v>915</v>
      </c>
      <c r="D758" s="114" t="s">
        <v>157</v>
      </c>
      <c r="E758" s="115" t="s">
        <v>916</v>
      </c>
      <c r="F758" s="211" t="s">
        <v>917</v>
      </c>
      <c r="G758" s="212"/>
      <c r="H758" s="212"/>
      <c r="I758" s="212"/>
      <c r="J758" s="116" t="s">
        <v>892</v>
      </c>
      <c r="K758" s="117">
        <v>1</v>
      </c>
      <c r="L758" s="213">
        <v>0</v>
      </c>
      <c r="M758" s="212"/>
      <c r="N758" s="214">
        <f>ROUND($L$758*$K$758,2)</f>
        <v>0</v>
      </c>
      <c r="O758" s="212"/>
      <c r="P758" s="212"/>
      <c r="Q758" s="212"/>
      <c r="R758" s="23"/>
      <c r="T758" s="118"/>
      <c r="U758" s="29" t="s">
        <v>47</v>
      </c>
      <c r="V758" s="119">
        <v>0</v>
      </c>
      <c r="W758" s="119">
        <f>$V$758*$K$758</f>
        <v>0</v>
      </c>
      <c r="X758" s="119">
        <v>0</v>
      </c>
      <c r="Y758" s="119">
        <f>$X$758*$K$758</f>
        <v>0</v>
      </c>
      <c r="Z758" s="119">
        <v>0</v>
      </c>
      <c r="AA758" s="120">
        <f>$Z$758*$K$758</f>
        <v>0</v>
      </c>
      <c r="AR758" s="6" t="s">
        <v>893</v>
      </c>
      <c r="AT758" s="6" t="s">
        <v>157</v>
      </c>
      <c r="AU758" s="6" t="s">
        <v>21</v>
      </c>
      <c r="AY758" s="6" t="s">
        <v>156</v>
      </c>
      <c r="BE758" s="83">
        <f>IF($U$758="základní",$N$758,0)</f>
        <v>0</v>
      </c>
      <c r="BF758" s="83">
        <f>IF($U$758="snížená",$N$758,0)</f>
        <v>0</v>
      </c>
      <c r="BG758" s="83">
        <f>IF($U$758="zákl. přenesená",$N$758,0)</f>
        <v>0</v>
      </c>
      <c r="BH758" s="83">
        <f>IF($U$758="sníž. přenesená",$N$758,0)</f>
        <v>0</v>
      </c>
      <c r="BI758" s="83">
        <f>IF($U$758="nulová",$N$758,0)</f>
        <v>0</v>
      </c>
      <c r="BJ758" s="6" t="s">
        <v>21</v>
      </c>
      <c r="BK758" s="83">
        <f>ROUND($L$758*$K$758,2)</f>
        <v>0</v>
      </c>
      <c r="BL758" s="6" t="s">
        <v>893</v>
      </c>
    </row>
    <row r="759" spans="2:64" s="6" customFormat="1" ht="98.25" customHeight="1" x14ac:dyDescent="0.3">
      <c r="B759" s="22"/>
      <c r="F759" s="210" t="s">
        <v>918</v>
      </c>
      <c r="G759" s="172"/>
      <c r="H759" s="172"/>
      <c r="I759" s="172"/>
      <c r="R759" s="23"/>
      <c r="T759" s="57"/>
      <c r="AA759" s="58"/>
      <c r="AT759" s="6" t="s">
        <v>293</v>
      </c>
      <c r="AU759" s="6" t="s">
        <v>21</v>
      </c>
    </row>
    <row r="760" spans="2:64" s="6" customFormat="1" ht="15.75" customHeight="1" x14ac:dyDescent="0.3">
      <c r="B760" s="22"/>
      <c r="C760" s="114" t="s">
        <v>919</v>
      </c>
      <c r="D760" s="114" t="s">
        <v>157</v>
      </c>
      <c r="E760" s="115" t="s">
        <v>920</v>
      </c>
      <c r="F760" s="211" t="s">
        <v>921</v>
      </c>
      <c r="G760" s="212"/>
      <c r="H760" s="212"/>
      <c r="I760" s="212"/>
      <c r="J760" s="116" t="s">
        <v>892</v>
      </c>
      <c r="K760" s="117">
        <v>1</v>
      </c>
      <c r="L760" s="213">
        <v>0</v>
      </c>
      <c r="M760" s="212"/>
      <c r="N760" s="214">
        <f>ROUND($L$760*$K$760,2)</f>
        <v>0</v>
      </c>
      <c r="O760" s="212"/>
      <c r="P760" s="212"/>
      <c r="Q760" s="212"/>
      <c r="R760" s="23"/>
      <c r="T760" s="118"/>
      <c r="U760" s="29" t="s">
        <v>47</v>
      </c>
      <c r="V760" s="119">
        <v>0</v>
      </c>
      <c r="W760" s="119">
        <f>$V$760*$K$760</f>
        <v>0</v>
      </c>
      <c r="X760" s="119">
        <v>0</v>
      </c>
      <c r="Y760" s="119">
        <f>$X$760*$K$760</f>
        <v>0</v>
      </c>
      <c r="Z760" s="119">
        <v>0</v>
      </c>
      <c r="AA760" s="120">
        <f>$Z$760*$K$760</f>
        <v>0</v>
      </c>
      <c r="AR760" s="6" t="s">
        <v>893</v>
      </c>
      <c r="AT760" s="6" t="s">
        <v>157</v>
      </c>
      <c r="AU760" s="6" t="s">
        <v>21</v>
      </c>
      <c r="AY760" s="6" t="s">
        <v>156</v>
      </c>
      <c r="BE760" s="83">
        <f>IF($U$760="základní",$N$760,0)</f>
        <v>0</v>
      </c>
      <c r="BF760" s="83">
        <f>IF($U$760="snížená",$N$760,0)</f>
        <v>0</v>
      </c>
      <c r="BG760" s="83">
        <f>IF($U$760="zákl. přenesená",$N$760,0)</f>
        <v>0</v>
      </c>
      <c r="BH760" s="83">
        <f>IF($U$760="sníž. přenesená",$N$760,0)</f>
        <v>0</v>
      </c>
      <c r="BI760" s="83">
        <f>IF($U$760="nulová",$N$760,0)</f>
        <v>0</v>
      </c>
      <c r="BJ760" s="6" t="s">
        <v>21</v>
      </c>
      <c r="BK760" s="83">
        <f>ROUND($L$760*$K$760,2)</f>
        <v>0</v>
      </c>
      <c r="BL760" s="6" t="s">
        <v>893</v>
      </c>
    </row>
    <row r="761" spans="2:64" s="6" customFormat="1" ht="44.25" customHeight="1" x14ac:dyDescent="0.3">
      <c r="B761" s="22"/>
      <c r="F761" s="210" t="s">
        <v>922</v>
      </c>
      <c r="G761" s="172"/>
      <c r="H761" s="172"/>
      <c r="I761" s="172"/>
      <c r="R761" s="23"/>
      <c r="T761" s="57"/>
      <c r="AA761" s="58"/>
      <c r="AT761" s="6" t="s">
        <v>293</v>
      </c>
      <c r="AU761" s="6" t="s">
        <v>21</v>
      </c>
    </row>
    <row r="762" spans="2:64" s="6" customFormat="1" ht="15.75" customHeight="1" x14ac:dyDescent="0.3">
      <c r="B762" s="22"/>
      <c r="C762" s="114" t="s">
        <v>923</v>
      </c>
      <c r="D762" s="114" t="s">
        <v>157</v>
      </c>
      <c r="E762" s="115" t="s">
        <v>924</v>
      </c>
      <c r="F762" s="211" t="s">
        <v>925</v>
      </c>
      <c r="G762" s="212"/>
      <c r="H762" s="212"/>
      <c r="I762" s="212"/>
      <c r="J762" s="116" t="s">
        <v>892</v>
      </c>
      <c r="K762" s="117">
        <v>1</v>
      </c>
      <c r="L762" s="213">
        <v>0</v>
      </c>
      <c r="M762" s="212"/>
      <c r="N762" s="214">
        <f>ROUND($L$762*$K$762,2)</f>
        <v>0</v>
      </c>
      <c r="O762" s="212"/>
      <c r="P762" s="212"/>
      <c r="Q762" s="212"/>
      <c r="R762" s="23"/>
      <c r="T762" s="118"/>
      <c r="U762" s="29" t="s">
        <v>47</v>
      </c>
      <c r="V762" s="119">
        <v>0</v>
      </c>
      <c r="W762" s="119">
        <f>$V$762*$K$762</f>
        <v>0</v>
      </c>
      <c r="X762" s="119">
        <v>0</v>
      </c>
      <c r="Y762" s="119">
        <f>$X$762*$K$762</f>
        <v>0</v>
      </c>
      <c r="Z762" s="119">
        <v>0</v>
      </c>
      <c r="AA762" s="120">
        <f>$Z$762*$K$762</f>
        <v>0</v>
      </c>
      <c r="AR762" s="6" t="s">
        <v>893</v>
      </c>
      <c r="AT762" s="6" t="s">
        <v>157</v>
      </c>
      <c r="AU762" s="6" t="s">
        <v>21</v>
      </c>
      <c r="AY762" s="6" t="s">
        <v>156</v>
      </c>
      <c r="BE762" s="83">
        <f>IF($U$762="základní",$N$762,0)</f>
        <v>0</v>
      </c>
      <c r="BF762" s="83">
        <f>IF($U$762="snížená",$N$762,0)</f>
        <v>0</v>
      </c>
      <c r="BG762" s="83">
        <f>IF($U$762="zákl. přenesená",$N$762,0)</f>
        <v>0</v>
      </c>
      <c r="BH762" s="83">
        <f>IF($U$762="sníž. přenesená",$N$762,0)</f>
        <v>0</v>
      </c>
      <c r="BI762" s="83">
        <f>IF($U$762="nulová",$N$762,0)</f>
        <v>0</v>
      </c>
      <c r="BJ762" s="6" t="s">
        <v>21</v>
      </c>
      <c r="BK762" s="83">
        <f>ROUND($L$762*$K$762,2)</f>
        <v>0</v>
      </c>
      <c r="BL762" s="6" t="s">
        <v>893</v>
      </c>
    </row>
    <row r="763" spans="2:64" s="6" customFormat="1" ht="165.75" customHeight="1" x14ac:dyDescent="0.3">
      <c r="B763" s="22"/>
      <c r="F763" s="210" t="s">
        <v>926</v>
      </c>
      <c r="G763" s="172"/>
      <c r="H763" s="172"/>
      <c r="I763" s="172"/>
      <c r="R763" s="23"/>
      <c r="T763" s="57"/>
      <c r="AA763" s="58"/>
      <c r="AT763" s="6" t="s">
        <v>293</v>
      </c>
      <c r="AU763" s="6" t="s">
        <v>21</v>
      </c>
    </row>
    <row r="764" spans="2:64" s="104" customFormat="1" ht="30.75" customHeight="1" x14ac:dyDescent="0.3">
      <c r="B764" s="105"/>
      <c r="D764" s="113" t="s">
        <v>139</v>
      </c>
      <c r="N764" s="205">
        <f>$BK$764</f>
        <v>0</v>
      </c>
      <c r="O764" s="206"/>
      <c r="P764" s="206"/>
      <c r="Q764" s="206"/>
      <c r="R764" s="108"/>
      <c r="T764" s="109"/>
      <c r="W764" s="110">
        <f>SUM($W$765:$W$767)</f>
        <v>0</v>
      </c>
      <c r="Y764" s="110">
        <f>SUM($Y$765:$Y$767)</f>
        <v>0</v>
      </c>
      <c r="AA764" s="111">
        <f>SUM($AA$765:$AA$767)</f>
        <v>0</v>
      </c>
      <c r="AR764" s="107" t="s">
        <v>172</v>
      </c>
      <c r="AT764" s="107" t="s">
        <v>81</v>
      </c>
      <c r="AU764" s="107" t="s">
        <v>21</v>
      </c>
      <c r="AY764" s="107" t="s">
        <v>156</v>
      </c>
      <c r="BK764" s="112">
        <f>SUM($BK$765:$BK$767)</f>
        <v>0</v>
      </c>
    </row>
    <row r="765" spans="2:64" s="6" customFormat="1" ht="15.75" customHeight="1" x14ac:dyDescent="0.3">
      <c r="B765" s="22"/>
      <c r="C765" s="114" t="s">
        <v>927</v>
      </c>
      <c r="D765" s="114" t="s">
        <v>157</v>
      </c>
      <c r="E765" s="115" t="s">
        <v>928</v>
      </c>
      <c r="F765" s="211" t="s">
        <v>929</v>
      </c>
      <c r="G765" s="212"/>
      <c r="H765" s="212"/>
      <c r="I765" s="212"/>
      <c r="J765" s="116" t="s">
        <v>194</v>
      </c>
      <c r="K765" s="117">
        <v>91.257999999999996</v>
      </c>
      <c r="L765" s="213">
        <v>0</v>
      </c>
      <c r="M765" s="212"/>
      <c r="N765" s="214">
        <f>ROUND($L$765*$K$765,2)</f>
        <v>0</v>
      </c>
      <c r="O765" s="212"/>
      <c r="P765" s="212"/>
      <c r="Q765" s="212"/>
      <c r="R765" s="23"/>
      <c r="T765" s="118"/>
      <c r="U765" s="29" t="s">
        <v>47</v>
      </c>
      <c r="V765" s="119">
        <v>0</v>
      </c>
      <c r="W765" s="119">
        <f>$V$765*$K$765</f>
        <v>0</v>
      </c>
      <c r="X765" s="119">
        <v>0</v>
      </c>
      <c r="Y765" s="119">
        <f>$X$765*$K$765</f>
        <v>0</v>
      </c>
      <c r="Z765" s="119">
        <v>0</v>
      </c>
      <c r="AA765" s="120">
        <f>$Z$765*$K$765</f>
        <v>0</v>
      </c>
      <c r="AR765" s="6" t="s">
        <v>893</v>
      </c>
      <c r="AT765" s="6" t="s">
        <v>157</v>
      </c>
      <c r="AU765" s="6" t="s">
        <v>102</v>
      </c>
      <c r="AY765" s="6" t="s">
        <v>156</v>
      </c>
      <c r="BE765" s="83">
        <f>IF($U$765="základní",$N$765,0)</f>
        <v>0</v>
      </c>
      <c r="BF765" s="83">
        <f>IF($U$765="snížená",$N$765,0)</f>
        <v>0</v>
      </c>
      <c r="BG765" s="83">
        <f>IF($U$765="zákl. přenesená",$N$765,0)</f>
        <v>0</v>
      </c>
      <c r="BH765" s="83">
        <f>IF($U$765="sníž. přenesená",$N$765,0)</f>
        <v>0</v>
      </c>
      <c r="BI765" s="83">
        <f>IF($U$765="nulová",$N$765,0)</f>
        <v>0</v>
      </c>
      <c r="BJ765" s="6" t="s">
        <v>21</v>
      </c>
      <c r="BK765" s="83">
        <f>ROUND($L$765*$K$765,2)</f>
        <v>0</v>
      </c>
      <c r="BL765" s="6" t="s">
        <v>893</v>
      </c>
    </row>
    <row r="766" spans="2:64" s="6" customFormat="1" ht="15.75" customHeight="1" x14ac:dyDescent="0.3">
      <c r="B766" s="121"/>
      <c r="E766" s="122"/>
      <c r="F766" s="215" t="s">
        <v>375</v>
      </c>
      <c r="G766" s="216"/>
      <c r="H766" s="216"/>
      <c r="I766" s="216"/>
      <c r="K766" s="122"/>
      <c r="R766" s="123"/>
      <c r="T766" s="124"/>
      <c r="AA766" s="125"/>
      <c r="AT766" s="122" t="s">
        <v>163</v>
      </c>
      <c r="AU766" s="122" t="s">
        <v>102</v>
      </c>
      <c r="AV766" s="122" t="s">
        <v>21</v>
      </c>
      <c r="AW766" s="122" t="s">
        <v>111</v>
      </c>
      <c r="AX766" s="122" t="s">
        <v>82</v>
      </c>
      <c r="AY766" s="122" t="s">
        <v>156</v>
      </c>
    </row>
    <row r="767" spans="2:64" s="6" customFormat="1" ht="15.75" customHeight="1" x14ac:dyDescent="0.3">
      <c r="B767" s="126"/>
      <c r="E767" s="127"/>
      <c r="F767" s="217" t="s">
        <v>376</v>
      </c>
      <c r="G767" s="218"/>
      <c r="H767" s="218"/>
      <c r="I767" s="218"/>
      <c r="K767" s="128">
        <v>91.257999999999996</v>
      </c>
      <c r="R767" s="129"/>
      <c r="T767" s="130"/>
      <c r="AA767" s="131"/>
      <c r="AT767" s="127" t="s">
        <v>163</v>
      </c>
      <c r="AU767" s="127" t="s">
        <v>102</v>
      </c>
      <c r="AV767" s="127" t="s">
        <v>102</v>
      </c>
      <c r="AW767" s="127" t="s">
        <v>111</v>
      </c>
      <c r="AX767" s="127" t="s">
        <v>21</v>
      </c>
      <c r="AY767" s="127" t="s">
        <v>156</v>
      </c>
    </row>
    <row r="768" spans="2:64" s="6" customFormat="1" ht="51" customHeight="1" x14ac:dyDescent="0.35">
      <c r="B768" s="22"/>
      <c r="D768" s="106" t="s">
        <v>930</v>
      </c>
      <c r="N768" s="207">
        <f>$BK$768</f>
        <v>0</v>
      </c>
      <c r="O768" s="172"/>
      <c r="P768" s="172"/>
      <c r="Q768" s="172"/>
      <c r="R768" s="23"/>
      <c r="T768" s="148"/>
      <c r="U768" s="41"/>
      <c r="V768" s="41"/>
      <c r="W768" s="41"/>
      <c r="X768" s="41"/>
      <c r="Y768" s="41"/>
      <c r="Z768" s="41"/>
      <c r="AA768" s="43"/>
      <c r="AT768" s="6" t="s">
        <v>81</v>
      </c>
      <c r="AU768" s="6" t="s">
        <v>82</v>
      </c>
      <c r="AY768" s="6" t="s">
        <v>931</v>
      </c>
      <c r="BK768" s="83">
        <v>0</v>
      </c>
    </row>
    <row r="769" spans="2:46" s="6" customFormat="1" ht="7.5" customHeight="1" x14ac:dyDescent="0.3">
      <c r="B769" s="44"/>
      <c r="C769" s="45"/>
      <c r="D769" s="45"/>
      <c r="E769" s="45"/>
      <c r="F769" s="45"/>
      <c r="G769" s="45"/>
      <c r="H769" s="45"/>
      <c r="I769" s="45"/>
      <c r="J769" s="45"/>
      <c r="K769" s="45"/>
      <c r="L769" s="45"/>
      <c r="M769" s="45"/>
      <c r="N769" s="45"/>
      <c r="O769" s="45"/>
      <c r="P769" s="45"/>
      <c r="Q769" s="45"/>
      <c r="R769" s="46"/>
      <c r="AT769" s="2"/>
    </row>
  </sheetData>
  <mergeCells count="1124">
    <mergeCell ref="C2:Q2"/>
    <mergeCell ref="C4:Q4"/>
    <mergeCell ref="F6:P6"/>
    <mergeCell ref="F7:P7"/>
    <mergeCell ref="O9:P9"/>
    <mergeCell ref="O11:P11"/>
    <mergeCell ref="H30:J30"/>
    <mergeCell ref="M30:P30"/>
    <mergeCell ref="H31:J31"/>
    <mergeCell ref="M31:P31"/>
    <mergeCell ref="H32:J32"/>
    <mergeCell ref="M32:P32"/>
    <mergeCell ref="O20:P20"/>
    <mergeCell ref="O21:P21"/>
    <mergeCell ref="M24:P24"/>
    <mergeCell ref="M25:P25"/>
    <mergeCell ref="M27:P27"/>
    <mergeCell ref="H29:J29"/>
    <mergeCell ref="M29:P29"/>
    <mergeCell ref="O12:P12"/>
    <mergeCell ref="O14:P14"/>
    <mergeCell ref="E15:L15"/>
    <mergeCell ref="O15:P15"/>
    <mergeCell ref="O17:P17"/>
    <mergeCell ref="O18:P18"/>
    <mergeCell ref="N89:Q89"/>
    <mergeCell ref="N90:Q90"/>
    <mergeCell ref="N91:Q91"/>
    <mergeCell ref="N92:Q92"/>
    <mergeCell ref="N93:Q93"/>
    <mergeCell ref="N94:Q94"/>
    <mergeCell ref="M81:P81"/>
    <mergeCell ref="M83:Q83"/>
    <mergeCell ref="M84:Q84"/>
    <mergeCell ref="C86:G86"/>
    <mergeCell ref="N86:Q86"/>
    <mergeCell ref="N88:Q88"/>
    <mergeCell ref="H33:J33"/>
    <mergeCell ref="M33:P33"/>
    <mergeCell ref="L35:P35"/>
    <mergeCell ref="C76:Q76"/>
    <mergeCell ref="F78:P78"/>
    <mergeCell ref="F79:P79"/>
    <mergeCell ref="N107:Q107"/>
    <mergeCell ref="N108:Q108"/>
    <mergeCell ref="N109:Q109"/>
    <mergeCell ref="N110:Q110"/>
    <mergeCell ref="N111:Q111"/>
    <mergeCell ref="N112:Q112"/>
    <mergeCell ref="N101:Q101"/>
    <mergeCell ref="N102:Q102"/>
    <mergeCell ref="N103:Q103"/>
    <mergeCell ref="N104:Q104"/>
    <mergeCell ref="N105:Q105"/>
    <mergeCell ref="N106:Q106"/>
    <mergeCell ref="N95:Q95"/>
    <mergeCell ref="N96:Q96"/>
    <mergeCell ref="N97:Q97"/>
    <mergeCell ref="N98:Q98"/>
    <mergeCell ref="N99:Q99"/>
    <mergeCell ref="N100:Q100"/>
    <mergeCell ref="L120:Q120"/>
    <mergeCell ref="C126:Q126"/>
    <mergeCell ref="F128:P128"/>
    <mergeCell ref="N113:Q113"/>
    <mergeCell ref="N114:Q114"/>
    <mergeCell ref="N115:Q115"/>
    <mergeCell ref="N116:Q116"/>
    <mergeCell ref="N118:Q118"/>
    <mergeCell ref="F144:I144"/>
    <mergeCell ref="F145:I145"/>
    <mergeCell ref="F146:I146"/>
    <mergeCell ref="L146:M146"/>
    <mergeCell ref="N146:Q146"/>
    <mergeCell ref="F147:I147"/>
    <mergeCell ref="F140:I140"/>
    <mergeCell ref="L140:M140"/>
    <mergeCell ref="N140:Q140"/>
    <mergeCell ref="F141:I141"/>
    <mergeCell ref="F142:I142"/>
    <mergeCell ref="F143:I143"/>
    <mergeCell ref="L143:M143"/>
    <mergeCell ref="N143:Q143"/>
    <mergeCell ref="F129:P129"/>
    <mergeCell ref="M131:P131"/>
    <mergeCell ref="M133:Q133"/>
    <mergeCell ref="M134:Q134"/>
    <mergeCell ref="F136:I136"/>
    <mergeCell ref="L136:M136"/>
    <mergeCell ref="N136:Q136"/>
    <mergeCell ref="F156:I156"/>
    <mergeCell ref="F157:I157"/>
    <mergeCell ref="F159:I159"/>
    <mergeCell ref="L159:M159"/>
    <mergeCell ref="N159:Q159"/>
    <mergeCell ref="F160:I160"/>
    <mergeCell ref="F152:I152"/>
    <mergeCell ref="L152:M152"/>
    <mergeCell ref="N152:Q152"/>
    <mergeCell ref="F153:I153"/>
    <mergeCell ref="F154:I154"/>
    <mergeCell ref="F155:I155"/>
    <mergeCell ref="L155:M155"/>
    <mergeCell ref="N155:Q155"/>
    <mergeCell ref="F148:I148"/>
    <mergeCell ref="F149:I149"/>
    <mergeCell ref="L149:M149"/>
    <mergeCell ref="N149:Q149"/>
    <mergeCell ref="F150:I150"/>
    <mergeCell ref="F151:I151"/>
    <mergeCell ref="F170:I170"/>
    <mergeCell ref="F171:I171"/>
    <mergeCell ref="F173:I173"/>
    <mergeCell ref="L173:M173"/>
    <mergeCell ref="N173:Q173"/>
    <mergeCell ref="F174:I174"/>
    <mergeCell ref="F166:I166"/>
    <mergeCell ref="L166:M166"/>
    <mergeCell ref="N166:Q166"/>
    <mergeCell ref="F167:I167"/>
    <mergeCell ref="F168:I168"/>
    <mergeCell ref="F169:I169"/>
    <mergeCell ref="L169:M169"/>
    <mergeCell ref="N169:Q169"/>
    <mergeCell ref="F161:I161"/>
    <mergeCell ref="F163:I163"/>
    <mergeCell ref="L163:M163"/>
    <mergeCell ref="N163:Q163"/>
    <mergeCell ref="F164:I164"/>
    <mergeCell ref="F165:I165"/>
    <mergeCell ref="F184:I184"/>
    <mergeCell ref="F185:I185"/>
    <mergeCell ref="L185:M185"/>
    <mergeCell ref="N185:Q185"/>
    <mergeCell ref="F186:I186"/>
    <mergeCell ref="F187:I187"/>
    <mergeCell ref="F180:I180"/>
    <mergeCell ref="L180:M180"/>
    <mergeCell ref="N180:Q180"/>
    <mergeCell ref="F181:I181"/>
    <mergeCell ref="F182:I182"/>
    <mergeCell ref="F183:I183"/>
    <mergeCell ref="F175:I175"/>
    <mergeCell ref="F177:I177"/>
    <mergeCell ref="L177:M177"/>
    <mergeCell ref="N177:Q177"/>
    <mergeCell ref="F178:I178"/>
    <mergeCell ref="F179:I179"/>
    <mergeCell ref="N176:Q176"/>
    <mergeCell ref="F196:I196"/>
    <mergeCell ref="F197:I197"/>
    <mergeCell ref="L197:M197"/>
    <mergeCell ref="N197:Q197"/>
    <mergeCell ref="F198:I198"/>
    <mergeCell ref="F199:I199"/>
    <mergeCell ref="F192:I192"/>
    <mergeCell ref="F193:I193"/>
    <mergeCell ref="F194:I194"/>
    <mergeCell ref="L194:M194"/>
    <mergeCell ref="N194:Q194"/>
    <mergeCell ref="F195:I195"/>
    <mergeCell ref="F188:I188"/>
    <mergeCell ref="F189:I189"/>
    <mergeCell ref="F190:I190"/>
    <mergeCell ref="F191:I191"/>
    <mergeCell ref="L191:M191"/>
    <mergeCell ref="N191:Q191"/>
    <mergeCell ref="F210:I210"/>
    <mergeCell ref="F211:I211"/>
    <mergeCell ref="F212:I212"/>
    <mergeCell ref="L212:M212"/>
    <mergeCell ref="N212:Q212"/>
    <mergeCell ref="F213:I213"/>
    <mergeCell ref="L213:M213"/>
    <mergeCell ref="N213:Q213"/>
    <mergeCell ref="F206:I206"/>
    <mergeCell ref="F207:I207"/>
    <mergeCell ref="L207:M207"/>
    <mergeCell ref="N207:Q207"/>
    <mergeCell ref="F208:I208"/>
    <mergeCell ref="F209:I209"/>
    <mergeCell ref="F200:I200"/>
    <mergeCell ref="F201:I201"/>
    <mergeCell ref="F202:I202"/>
    <mergeCell ref="F203:I203"/>
    <mergeCell ref="F204:I204"/>
    <mergeCell ref="F205:I205"/>
    <mergeCell ref="F221:I221"/>
    <mergeCell ref="F222:I222"/>
    <mergeCell ref="L222:M222"/>
    <mergeCell ref="N222:Q222"/>
    <mergeCell ref="F223:I223"/>
    <mergeCell ref="F224:I224"/>
    <mergeCell ref="L224:M224"/>
    <mergeCell ref="N224:Q224"/>
    <mergeCell ref="F217:I217"/>
    <mergeCell ref="F218:I218"/>
    <mergeCell ref="F219:I219"/>
    <mergeCell ref="L219:M219"/>
    <mergeCell ref="N219:Q219"/>
    <mergeCell ref="F220:I220"/>
    <mergeCell ref="F214:I214"/>
    <mergeCell ref="F215:I215"/>
    <mergeCell ref="L215:M215"/>
    <mergeCell ref="N215:Q215"/>
    <mergeCell ref="F216:I216"/>
    <mergeCell ref="L216:M216"/>
    <mergeCell ref="N216:Q216"/>
    <mergeCell ref="F233:I233"/>
    <mergeCell ref="L233:M233"/>
    <mergeCell ref="N233:Q233"/>
    <mergeCell ref="F234:I234"/>
    <mergeCell ref="F235:I235"/>
    <mergeCell ref="F236:I236"/>
    <mergeCell ref="F229:I229"/>
    <mergeCell ref="F230:I230"/>
    <mergeCell ref="L230:M230"/>
    <mergeCell ref="N230:Q230"/>
    <mergeCell ref="F231:I231"/>
    <mergeCell ref="F232:I232"/>
    <mergeCell ref="F225:I225"/>
    <mergeCell ref="F226:I226"/>
    <mergeCell ref="F227:I227"/>
    <mergeCell ref="L227:M227"/>
    <mergeCell ref="N227:Q227"/>
    <mergeCell ref="F228:I228"/>
    <mergeCell ref="F245:I245"/>
    <mergeCell ref="F246:I246"/>
    <mergeCell ref="F247:I247"/>
    <mergeCell ref="F248:I248"/>
    <mergeCell ref="L248:M248"/>
    <mergeCell ref="N248:Q248"/>
    <mergeCell ref="F241:I241"/>
    <mergeCell ref="F242:I242"/>
    <mergeCell ref="F243:I243"/>
    <mergeCell ref="F244:I244"/>
    <mergeCell ref="L244:M244"/>
    <mergeCell ref="N244:Q244"/>
    <mergeCell ref="F237:I237"/>
    <mergeCell ref="F238:I238"/>
    <mergeCell ref="F239:I239"/>
    <mergeCell ref="F240:I240"/>
    <mergeCell ref="L240:M240"/>
    <mergeCell ref="N240:Q240"/>
    <mergeCell ref="F257:I257"/>
    <mergeCell ref="F258:I258"/>
    <mergeCell ref="F259:I259"/>
    <mergeCell ref="F260:I260"/>
    <mergeCell ref="F261:I261"/>
    <mergeCell ref="F262:I262"/>
    <mergeCell ref="F253:I253"/>
    <mergeCell ref="F254:I254"/>
    <mergeCell ref="F255:I255"/>
    <mergeCell ref="L255:M255"/>
    <mergeCell ref="N255:Q255"/>
    <mergeCell ref="F256:I256"/>
    <mergeCell ref="F249:I249"/>
    <mergeCell ref="F250:I250"/>
    <mergeCell ref="L250:M250"/>
    <mergeCell ref="N250:Q250"/>
    <mergeCell ref="F251:I251"/>
    <mergeCell ref="F252:I252"/>
    <mergeCell ref="L252:M252"/>
    <mergeCell ref="N252:Q252"/>
    <mergeCell ref="F273:I273"/>
    <mergeCell ref="F274:I274"/>
    <mergeCell ref="F275:I275"/>
    <mergeCell ref="F276:I276"/>
    <mergeCell ref="L276:M276"/>
    <mergeCell ref="N276:Q276"/>
    <mergeCell ref="F267:I267"/>
    <mergeCell ref="F268:I268"/>
    <mergeCell ref="F269:I269"/>
    <mergeCell ref="F270:I270"/>
    <mergeCell ref="F271:I271"/>
    <mergeCell ref="F272:I272"/>
    <mergeCell ref="F263:I263"/>
    <mergeCell ref="L263:M263"/>
    <mergeCell ref="N263:Q263"/>
    <mergeCell ref="F264:I264"/>
    <mergeCell ref="F265:I265"/>
    <mergeCell ref="F266:I266"/>
    <mergeCell ref="L266:M266"/>
    <mergeCell ref="N266:Q266"/>
    <mergeCell ref="F287:I287"/>
    <mergeCell ref="F288:I288"/>
    <mergeCell ref="L288:M288"/>
    <mergeCell ref="N288:Q288"/>
    <mergeCell ref="F289:I289"/>
    <mergeCell ref="F290:I290"/>
    <mergeCell ref="F281:I281"/>
    <mergeCell ref="F282:I282"/>
    <mergeCell ref="F283:I283"/>
    <mergeCell ref="F284:I284"/>
    <mergeCell ref="F285:I285"/>
    <mergeCell ref="F286:I286"/>
    <mergeCell ref="F277:I277"/>
    <mergeCell ref="F278:I278"/>
    <mergeCell ref="L278:M278"/>
    <mergeCell ref="N278:Q278"/>
    <mergeCell ref="F279:I279"/>
    <mergeCell ref="F280:I280"/>
    <mergeCell ref="F300:I300"/>
    <mergeCell ref="F301:I301"/>
    <mergeCell ref="F302:I302"/>
    <mergeCell ref="F303:I303"/>
    <mergeCell ref="F304:I304"/>
    <mergeCell ref="F305:I305"/>
    <mergeCell ref="F296:I296"/>
    <mergeCell ref="F297:I297"/>
    <mergeCell ref="L297:M297"/>
    <mergeCell ref="N297:Q297"/>
    <mergeCell ref="F298:I298"/>
    <mergeCell ref="F299:I299"/>
    <mergeCell ref="F291:I291"/>
    <mergeCell ref="L291:M291"/>
    <mergeCell ref="N291:Q291"/>
    <mergeCell ref="F292:I292"/>
    <mergeCell ref="F293:I293"/>
    <mergeCell ref="F295:I295"/>
    <mergeCell ref="L295:M295"/>
    <mergeCell ref="N295:Q295"/>
    <mergeCell ref="N294:Q294"/>
    <mergeCell ref="F314:I314"/>
    <mergeCell ref="F315:I315"/>
    <mergeCell ref="L315:M315"/>
    <mergeCell ref="N315:Q315"/>
    <mergeCell ref="F316:I316"/>
    <mergeCell ref="F317:I317"/>
    <mergeCell ref="L317:M317"/>
    <mergeCell ref="N317:Q317"/>
    <mergeCell ref="F310:I310"/>
    <mergeCell ref="F311:I311"/>
    <mergeCell ref="L311:M311"/>
    <mergeCell ref="N311:Q311"/>
    <mergeCell ref="F312:I312"/>
    <mergeCell ref="F313:I313"/>
    <mergeCell ref="L313:M313"/>
    <mergeCell ref="N313:Q313"/>
    <mergeCell ref="F306:I306"/>
    <mergeCell ref="F307:I307"/>
    <mergeCell ref="L307:M307"/>
    <mergeCell ref="N307:Q307"/>
    <mergeCell ref="F308:I308"/>
    <mergeCell ref="F309:I309"/>
    <mergeCell ref="L309:M309"/>
    <mergeCell ref="N309:Q309"/>
    <mergeCell ref="F328:I328"/>
    <mergeCell ref="F329:I329"/>
    <mergeCell ref="L329:M329"/>
    <mergeCell ref="N329:Q329"/>
    <mergeCell ref="F330:I330"/>
    <mergeCell ref="F331:I331"/>
    <mergeCell ref="L323:M323"/>
    <mergeCell ref="N323:Q323"/>
    <mergeCell ref="F324:I324"/>
    <mergeCell ref="F325:I325"/>
    <mergeCell ref="F326:I326"/>
    <mergeCell ref="F327:I327"/>
    <mergeCell ref="F318:I318"/>
    <mergeCell ref="F319:I319"/>
    <mergeCell ref="F320:I320"/>
    <mergeCell ref="F321:I321"/>
    <mergeCell ref="F322:I322"/>
    <mergeCell ref="F323:I323"/>
    <mergeCell ref="F340:I340"/>
    <mergeCell ref="F341:I341"/>
    <mergeCell ref="L341:M341"/>
    <mergeCell ref="N341:Q341"/>
    <mergeCell ref="F342:I342"/>
    <mergeCell ref="F343:I343"/>
    <mergeCell ref="F336:I336"/>
    <mergeCell ref="F337:I337"/>
    <mergeCell ref="F338:I338"/>
    <mergeCell ref="L338:M338"/>
    <mergeCell ref="N338:Q338"/>
    <mergeCell ref="F339:I339"/>
    <mergeCell ref="F332:I332"/>
    <mergeCell ref="L332:M332"/>
    <mergeCell ref="N332:Q332"/>
    <mergeCell ref="F333:I333"/>
    <mergeCell ref="F334:I334"/>
    <mergeCell ref="F335:I335"/>
    <mergeCell ref="L335:M335"/>
    <mergeCell ref="N335:Q335"/>
    <mergeCell ref="F352:I352"/>
    <mergeCell ref="F353:I353"/>
    <mergeCell ref="L353:M353"/>
    <mergeCell ref="N353:Q353"/>
    <mergeCell ref="F354:I354"/>
    <mergeCell ref="F355:I355"/>
    <mergeCell ref="F348:I348"/>
    <mergeCell ref="F349:I349"/>
    <mergeCell ref="F350:I350"/>
    <mergeCell ref="L350:M350"/>
    <mergeCell ref="N350:Q350"/>
    <mergeCell ref="F351:I351"/>
    <mergeCell ref="F344:I344"/>
    <mergeCell ref="L344:M344"/>
    <mergeCell ref="N344:Q344"/>
    <mergeCell ref="F345:I345"/>
    <mergeCell ref="F346:I346"/>
    <mergeCell ref="F347:I347"/>
    <mergeCell ref="L347:M347"/>
    <mergeCell ref="N347:Q347"/>
    <mergeCell ref="N364:Q364"/>
    <mergeCell ref="F365:I365"/>
    <mergeCell ref="F366:I366"/>
    <mergeCell ref="F367:I367"/>
    <mergeCell ref="L367:M367"/>
    <mergeCell ref="N367:Q367"/>
    <mergeCell ref="F360:I360"/>
    <mergeCell ref="F361:I361"/>
    <mergeCell ref="F362:I362"/>
    <mergeCell ref="F363:I363"/>
    <mergeCell ref="F364:I364"/>
    <mergeCell ref="L364:M364"/>
    <mergeCell ref="F356:I356"/>
    <mergeCell ref="L356:M356"/>
    <mergeCell ref="N356:Q356"/>
    <mergeCell ref="F357:I357"/>
    <mergeCell ref="F358:I358"/>
    <mergeCell ref="F359:I359"/>
    <mergeCell ref="F376:I376"/>
    <mergeCell ref="L376:M376"/>
    <mergeCell ref="N376:Q376"/>
    <mergeCell ref="F377:I377"/>
    <mergeCell ref="F378:I378"/>
    <mergeCell ref="F379:I379"/>
    <mergeCell ref="L379:M379"/>
    <mergeCell ref="N379:Q379"/>
    <mergeCell ref="F372:I372"/>
    <mergeCell ref="F373:I373"/>
    <mergeCell ref="L373:M373"/>
    <mergeCell ref="N373:Q373"/>
    <mergeCell ref="F374:I374"/>
    <mergeCell ref="F375:I375"/>
    <mergeCell ref="F368:I368"/>
    <mergeCell ref="F369:I369"/>
    <mergeCell ref="F370:I370"/>
    <mergeCell ref="L370:M370"/>
    <mergeCell ref="N370:Q370"/>
    <mergeCell ref="F371:I371"/>
    <mergeCell ref="F388:I388"/>
    <mergeCell ref="L388:M388"/>
    <mergeCell ref="N388:Q388"/>
    <mergeCell ref="F391:I391"/>
    <mergeCell ref="L391:M391"/>
    <mergeCell ref="N391:Q391"/>
    <mergeCell ref="F385:I385"/>
    <mergeCell ref="L385:M385"/>
    <mergeCell ref="N385:Q385"/>
    <mergeCell ref="F386:I386"/>
    <mergeCell ref="L386:M386"/>
    <mergeCell ref="N386:Q386"/>
    <mergeCell ref="F380:I380"/>
    <mergeCell ref="F381:I381"/>
    <mergeCell ref="F383:I383"/>
    <mergeCell ref="L383:M383"/>
    <mergeCell ref="N383:Q383"/>
    <mergeCell ref="F384:I384"/>
    <mergeCell ref="L384:M384"/>
    <mergeCell ref="N384:Q384"/>
    <mergeCell ref="N382:Q382"/>
    <mergeCell ref="F400:I400"/>
    <mergeCell ref="F401:I401"/>
    <mergeCell ref="L401:M401"/>
    <mergeCell ref="N401:Q401"/>
    <mergeCell ref="F402:I402"/>
    <mergeCell ref="L402:M402"/>
    <mergeCell ref="N402:Q402"/>
    <mergeCell ref="L397:M397"/>
    <mergeCell ref="N397:Q397"/>
    <mergeCell ref="F398:I398"/>
    <mergeCell ref="L398:M398"/>
    <mergeCell ref="N398:Q398"/>
    <mergeCell ref="F399:I399"/>
    <mergeCell ref="F392:I392"/>
    <mergeCell ref="F393:I393"/>
    <mergeCell ref="F394:I394"/>
    <mergeCell ref="F395:I395"/>
    <mergeCell ref="F396:I396"/>
    <mergeCell ref="F397:I397"/>
    <mergeCell ref="F412:I412"/>
    <mergeCell ref="F413:I413"/>
    <mergeCell ref="L413:M413"/>
    <mergeCell ref="N413:Q413"/>
    <mergeCell ref="F414:I414"/>
    <mergeCell ref="F415:I415"/>
    <mergeCell ref="F408:I408"/>
    <mergeCell ref="F409:I409"/>
    <mergeCell ref="F410:I410"/>
    <mergeCell ref="L410:M410"/>
    <mergeCell ref="N410:Q410"/>
    <mergeCell ref="F411:I411"/>
    <mergeCell ref="F404:I404"/>
    <mergeCell ref="L404:M404"/>
    <mergeCell ref="N404:Q404"/>
    <mergeCell ref="F405:I405"/>
    <mergeCell ref="F406:I406"/>
    <mergeCell ref="F407:I407"/>
    <mergeCell ref="L407:M407"/>
    <mergeCell ref="N407:Q407"/>
    <mergeCell ref="F424:I424"/>
    <mergeCell ref="F425:I425"/>
    <mergeCell ref="F426:I426"/>
    <mergeCell ref="F427:I427"/>
    <mergeCell ref="F428:I428"/>
    <mergeCell ref="L428:M428"/>
    <mergeCell ref="F420:I420"/>
    <mergeCell ref="F421:I421"/>
    <mergeCell ref="F422:I422"/>
    <mergeCell ref="L422:M422"/>
    <mergeCell ref="N422:Q422"/>
    <mergeCell ref="F423:I423"/>
    <mergeCell ref="F416:I416"/>
    <mergeCell ref="L416:M416"/>
    <mergeCell ref="N416:Q416"/>
    <mergeCell ref="F417:I417"/>
    <mergeCell ref="F418:I418"/>
    <mergeCell ref="F419:I419"/>
    <mergeCell ref="L419:M419"/>
    <mergeCell ref="N419:Q419"/>
    <mergeCell ref="F436:I436"/>
    <mergeCell ref="F437:I437"/>
    <mergeCell ref="F439:I439"/>
    <mergeCell ref="L439:M439"/>
    <mergeCell ref="N439:Q439"/>
    <mergeCell ref="F440:I440"/>
    <mergeCell ref="F432:I432"/>
    <mergeCell ref="F433:I433"/>
    <mergeCell ref="F434:I434"/>
    <mergeCell ref="L434:M434"/>
    <mergeCell ref="N434:Q434"/>
    <mergeCell ref="F435:I435"/>
    <mergeCell ref="L435:M435"/>
    <mergeCell ref="N435:Q435"/>
    <mergeCell ref="N428:Q428"/>
    <mergeCell ref="F429:I429"/>
    <mergeCell ref="L429:M429"/>
    <mergeCell ref="N429:Q429"/>
    <mergeCell ref="F431:I431"/>
    <mergeCell ref="L431:M431"/>
    <mergeCell ref="N431:Q431"/>
    <mergeCell ref="F450:I450"/>
    <mergeCell ref="F451:I451"/>
    <mergeCell ref="L451:M451"/>
    <mergeCell ref="N451:Q451"/>
    <mergeCell ref="F452:I452"/>
    <mergeCell ref="F453:I453"/>
    <mergeCell ref="F445:I445"/>
    <mergeCell ref="F446:I446"/>
    <mergeCell ref="F448:I448"/>
    <mergeCell ref="L448:M448"/>
    <mergeCell ref="N448:Q448"/>
    <mergeCell ref="F449:I449"/>
    <mergeCell ref="N447:Q447"/>
    <mergeCell ref="F441:I441"/>
    <mergeCell ref="F442:I442"/>
    <mergeCell ref="L442:M442"/>
    <mergeCell ref="N442:Q442"/>
    <mergeCell ref="F443:I443"/>
    <mergeCell ref="F444:I444"/>
    <mergeCell ref="L444:M444"/>
    <mergeCell ref="N444:Q444"/>
    <mergeCell ref="F462:I462"/>
    <mergeCell ref="F463:I463"/>
    <mergeCell ref="L463:M463"/>
    <mergeCell ref="N463:Q463"/>
    <mergeCell ref="F464:I464"/>
    <mergeCell ref="F465:I465"/>
    <mergeCell ref="F458:I458"/>
    <mergeCell ref="F459:I459"/>
    <mergeCell ref="F460:I460"/>
    <mergeCell ref="L460:M460"/>
    <mergeCell ref="N460:Q460"/>
    <mergeCell ref="F461:I461"/>
    <mergeCell ref="F454:I454"/>
    <mergeCell ref="L454:M454"/>
    <mergeCell ref="N454:Q454"/>
    <mergeCell ref="F455:I455"/>
    <mergeCell ref="F456:I456"/>
    <mergeCell ref="F457:I457"/>
    <mergeCell ref="L457:M457"/>
    <mergeCell ref="N457:Q457"/>
    <mergeCell ref="F474:I474"/>
    <mergeCell ref="F475:I475"/>
    <mergeCell ref="L475:M475"/>
    <mergeCell ref="N475:Q475"/>
    <mergeCell ref="F476:I476"/>
    <mergeCell ref="F477:I477"/>
    <mergeCell ref="F470:I470"/>
    <mergeCell ref="F471:I471"/>
    <mergeCell ref="F472:I472"/>
    <mergeCell ref="L472:M472"/>
    <mergeCell ref="N472:Q472"/>
    <mergeCell ref="F473:I473"/>
    <mergeCell ref="F466:I466"/>
    <mergeCell ref="L466:M466"/>
    <mergeCell ref="N466:Q466"/>
    <mergeCell ref="F467:I467"/>
    <mergeCell ref="F468:I468"/>
    <mergeCell ref="F469:I469"/>
    <mergeCell ref="L469:M469"/>
    <mergeCell ref="N469:Q469"/>
    <mergeCell ref="F487:I487"/>
    <mergeCell ref="L487:M487"/>
    <mergeCell ref="N487:Q487"/>
    <mergeCell ref="F488:I488"/>
    <mergeCell ref="F489:I489"/>
    <mergeCell ref="F490:I490"/>
    <mergeCell ref="L490:M490"/>
    <mergeCell ref="N490:Q490"/>
    <mergeCell ref="F483:I483"/>
    <mergeCell ref="F484:I484"/>
    <mergeCell ref="F485:I485"/>
    <mergeCell ref="L485:M485"/>
    <mergeCell ref="N485:Q485"/>
    <mergeCell ref="F486:I486"/>
    <mergeCell ref="F479:I479"/>
    <mergeCell ref="L479:M479"/>
    <mergeCell ref="N479:Q479"/>
    <mergeCell ref="F480:I480"/>
    <mergeCell ref="F481:I481"/>
    <mergeCell ref="F482:I482"/>
    <mergeCell ref="L482:M482"/>
    <mergeCell ref="N482:Q482"/>
    <mergeCell ref="F500:I500"/>
    <mergeCell ref="L500:M500"/>
    <mergeCell ref="N500:Q500"/>
    <mergeCell ref="F501:I501"/>
    <mergeCell ref="F502:I502"/>
    <mergeCell ref="F503:I503"/>
    <mergeCell ref="L503:M503"/>
    <mergeCell ref="N503:Q503"/>
    <mergeCell ref="F496:I496"/>
    <mergeCell ref="F497:I497"/>
    <mergeCell ref="L497:M497"/>
    <mergeCell ref="N497:Q497"/>
    <mergeCell ref="F498:I498"/>
    <mergeCell ref="F499:I499"/>
    <mergeCell ref="F491:I491"/>
    <mergeCell ref="F492:I492"/>
    <mergeCell ref="F494:I494"/>
    <mergeCell ref="L494:M494"/>
    <mergeCell ref="N494:Q494"/>
    <mergeCell ref="F495:I495"/>
    <mergeCell ref="F512:I512"/>
    <mergeCell ref="L512:M512"/>
    <mergeCell ref="N512:Q512"/>
    <mergeCell ref="F513:I513"/>
    <mergeCell ref="F514:I514"/>
    <mergeCell ref="F515:I515"/>
    <mergeCell ref="L515:M515"/>
    <mergeCell ref="N515:Q515"/>
    <mergeCell ref="F508:I508"/>
    <mergeCell ref="F509:I509"/>
    <mergeCell ref="L509:M509"/>
    <mergeCell ref="N509:Q509"/>
    <mergeCell ref="F510:I510"/>
    <mergeCell ref="F511:I511"/>
    <mergeCell ref="F504:I504"/>
    <mergeCell ref="F505:I505"/>
    <mergeCell ref="F506:I506"/>
    <mergeCell ref="L506:M506"/>
    <mergeCell ref="N506:Q506"/>
    <mergeCell ref="F507:I507"/>
    <mergeCell ref="F525:I525"/>
    <mergeCell ref="F526:I526"/>
    <mergeCell ref="L526:M526"/>
    <mergeCell ref="N526:Q526"/>
    <mergeCell ref="F527:I527"/>
    <mergeCell ref="F528:I528"/>
    <mergeCell ref="F521:I521"/>
    <mergeCell ref="F522:I522"/>
    <mergeCell ref="F523:I523"/>
    <mergeCell ref="L523:M523"/>
    <mergeCell ref="N523:Q523"/>
    <mergeCell ref="F524:I524"/>
    <mergeCell ref="F516:I516"/>
    <mergeCell ref="F517:I517"/>
    <mergeCell ref="F518:I518"/>
    <mergeCell ref="L518:M518"/>
    <mergeCell ref="N518:Q518"/>
    <mergeCell ref="F520:I520"/>
    <mergeCell ref="L520:M520"/>
    <mergeCell ref="N520:Q520"/>
    <mergeCell ref="F538:I538"/>
    <mergeCell ref="L538:M538"/>
    <mergeCell ref="N538:Q538"/>
    <mergeCell ref="F539:I539"/>
    <mergeCell ref="F540:I540"/>
    <mergeCell ref="F541:I541"/>
    <mergeCell ref="L541:M541"/>
    <mergeCell ref="N541:Q541"/>
    <mergeCell ref="F533:I533"/>
    <mergeCell ref="F534:I534"/>
    <mergeCell ref="F535:I535"/>
    <mergeCell ref="L535:M535"/>
    <mergeCell ref="N535:Q535"/>
    <mergeCell ref="F536:I536"/>
    <mergeCell ref="L536:M536"/>
    <mergeCell ref="N536:Q536"/>
    <mergeCell ref="F529:I529"/>
    <mergeCell ref="L529:M529"/>
    <mergeCell ref="N529:Q529"/>
    <mergeCell ref="F530:I530"/>
    <mergeCell ref="F531:I531"/>
    <mergeCell ref="F532:I532"/>
    <mergeCell ref="L532:M532"/>
    <mergeCell ref="N532:Q532"/>
    <mergeCell ref="F550:I550"/>
    <mergeCell ref="L550:M550"/>
    <mergeCell ref="N550:Q550"/>
    <mergeCell ref="F551:I551"/>
    <mergeCell ref="F552:I552"/>
    <mergeCell ref="F553:I553"/>
    <mergeCell ref="L553:M553"/>
    <mergeCell ref="N553:Q553"/>
    <mergeCell ref="F546:I546"/>
    <mergeCell ref="F547:I547"/>
    <mergeCell ref="L547:M547"/>
    <mergeCell ref="N547:Q547"/>
    <mergeCell ref="F548:I548"/>
    <mergeCell ref="F549:I549"/>
    <mergeCell ref="F542:I542"/>
    <mergeCell ref="F543:I543"/>
    <mergeCell ref="F544:I544"/>
    <mergeCell ref="L544:M544"/>
    <mergeCell ref="N544:Q544"/>
    <mergeCell ref="F545:I545"/>
    <mergeCell ref="F562:I562"/>
    <mergeCell ref="F563:I563"/>
    <mergeCell ref="F564:I564"/>
    <mergeCell ref="L564:M564"/>
    <mergeCell ref="N564:Q564"/>
    <mergeCell ref="F565:I565"/>
    <mergeCell ref="F558:I558"/>
    <mergeCell ref="F559:I559"/>
    <mergeCell ref="L559:M559"/>
    <mergeCell ref="N559:Q559"/>
    <mergeCell ref="F560:I560"/>
    <mergeCell ref="F561:I561"/>
    <mergeCell ref="L561:M561"/>
    <mergeCell ref="N561:Q561"/>
    <mergeCell ref="F554:I554"/>
    <mergeCell ref="F555:I555"/>
    <mergeCell ref="F556:I556"/>
    <mergeCell ref="L556:M556"/>
    <mergeCell ref="N556:Q556"/>
    <mergeCell ref="F557:I557"/>
    <mergeCell ref="F573:I573"/>
    <mergeCell ref="F574:I574"/>
    <mergeCell ref="F575:I575"/>
    <mergeCell ref="L575:M575"/>
    <mergeCell ref="N575:Q575"/>
    <mergeCell ref="F576:I576"/>
    <mergeCell ref="F570:I570"/>
    <mergeCell ref="L570:M570"/>
    <mergeCell ref="N570:Q570"/>
    <mergeCell ref="F572:I572"/>
    <mergeCell ref="L572:M572"/>
    <mergeCell ref="N572:Q572"/>
    <mergeCell ref="F566:I566"/>
    <mergeCell ref="F567:I567"/>
    <mergeCell ref="L567:M567"/>
    <mergeCell ref="N567:Q567"/>
    <mergeCell ref="F568:I568"/>
    <mergeCell ref="F569:I569"/>
    <mergeCell ref="F584:I584"/>
    <mergeCell ref="L584:M584"/>
    <mergeCell ref="N584:Q584"/>
    <mergeCell ref="F585:I585"/>
    <mergeCell ref="L585:M585"/>
    <mergeCell ref="N585:Q585"/>
    <mergeCell ref="F581:I581"/>
    <mergeCell ref="L581:M581"/>
    <mergeCell ref="N581:Q581"/>
    <mergeCell ref="F582:I582"/>
    <mergeCell ref="F583:I583"/>
    <mergeCell ref="L583:M583"/>
    <mergeCell ref="N583:Q583"/>
    <mergeCell ref="F577:I577"/>
    <mergeCell ref="F578:I578"/>
    <mergeCell ref="L578:M578"/>
    <mergeCell ref="N578:Q578"/>
    <mergeCell ref="F579:I579"/>
    <mergeCell ref="F580:I580"/>
    <mergeCell ref="F591:I591"/>
    <mergeCell ref="L591:M591"/>
    <mergeCell ref="N591:Q591"/>
    <mergeCell ref="F592:I592"/>
    <mergeCell ref="L592:M592"/>
    <mergeCell ref="N592:Q592"/>
    <mergeCell ref="F589:I589"/>
    <mergeCell ref="L589:M589"/>
    <mergeCell ref="N589:Q589"/>
    <mergeCell ref="F590:I590"/>
    <mergeCell ref="L590:M590"/>
    <mergeCell ref="N590:Q590"/>
    <mergeCell ref="F586:I586"/>
    <mergeCell ref="F587:I587"/>
    <mergeCell ref="L587:M587"/>
    <mergeCell ref="N587:Q587"/>
    <mergeCell ref="F588:I588"/>
    <mergeCell ref="L588:M588"/>
    <mergeCell ref="N588:Q588"/>
    <mergeCell ref="F599:I599"/>
    <mergeCell ref="F600:I600"/>
    <mergeCell ref="F601:I601"/>
    <mergeCell ref="L601:M601"/>
    <mergeCell ref="N601:Q601"/>
    <mergeCell ref="F602:I602"/>
    <mergeCell ref="F595:I595"/>
    <mergeCell ref="L595:M595"/>
    <mergeCell ref="N595:Q595"/>
    <mergeCell ref="F596:I596"/>
    <mergeCell ref="F597:I597"/>
    <mergeCell ref="F598:I598"/>
    <mergeCell ref="L598:M598"/>
    <mergeCell ref="N598:Q598"/>
    <mergeCell ref="F593:I593"/>
    <mergeCell ref="L593:M593"/>
    <mergeCell ref="N593:Q593"/>
    <mergeCell ref="F594:I594"/>
    <mergeCell ref="L594:M594"/>
    <mergeCell ref="N594:Q594"/>
    <mergeCell ref="F611:I611"/>
    <mergeCell ref="F612:I612"/>
    <mergeCell ref="F613:I613"/>
    <mergeCell ref="L613:M613"/>
    <mergeCell ref="N613:Q613"/>
    <mergeCell ref="F614:I614"/>
    <mergeCell ref="F607:I607"/>
    <mergeCell ref="L607:M607"/>
    <mergeCell ref="N607:Q607"/>
    <mergeCell ref="F608:I608"/>
    <mergeCell ref="F609:I609"/>
    <mergeCell ref="F610:I610"/>
    <mergeCell ref="L610:M610"/>
    <mergeCell ref="N610:Q610"/>
    <mergeCell ref="F603:I603"/>
    <mergeCell ref="F604:I604"/>
    <mergeCell ref="L604:M604"/>
    <mergeCell ref="N604:Q604"/>
    <mergeCell ref="F605:I605"/>
    <mergeCell ref="F606:I606"/>
    <mergeCell ref="F624:I624"/>
    <mergeCell ref="F625:I625"/>
    <mergeCell ref="F626:I626"/>
    <mergeCell ref="L626:M626"/>
    <mergeCell ref="N626:Q626"/>
    <mergeCell ref="F627:I627"/>
    <mergeCell ref="F620:I620"/>
    <mergeCell ref="L620:M620"/>
    <mergeCell ref="N620:Q620"/>
    <mergeCell ref="F621:I621"/>
    <mergeCell ref="F622:I622"/>
    <mergeCell ref="F623:I623"/>
    <mergeCell ref="L623:M623"/>
    <mergeCell ref="N623:Q623"/>
    <mergeCell ref="F615:I615"/>
    <mergeCell ref="F616:I616"/>
    <mergeCell ref="L616:M616"/>
    <mergeCell ref="N616:Q616"/>
    <mergeCell ref="F617:I617"/>
    <mergeCell ref="F618:I618"/>
    <mergeCell ref="L618:M618"/>
    <mergeCell ref="N618:Q618"/>
    <mergeCell ref="F636:I636"/>
    <mergeCell ref="F637:I637"/>
    <mergeCell ref="F638:I638"/>
    <mergeCell ref="L638:M638"/>
    <mergeCell ref="N638:Q638"/>
    <mergeCell ref="F639:I639"/>
    <mergeCell ref="F632:I632"/>
    <mergeCell ref="L632:M632"/>
    <mergeCell ref="N632:Q632"/>
    <mergeCell ref="F633:I633"/>
    <mergeCell ref="F634:I634"/>
    <mergeCell ref="F635:I635"/>
    <mergeCell ref="L635:M635"/>
    <mergeCell ref="N635:Q635"/>
    <mergeCell ref="F628:I628"/>
    <mergeCell ref="F629:I629"/>
    <mergeCell ref="L629:M629"/>
    <mergeCell ref="N629:Q629"/>
    <mergeCell ref="F630:I630"/>
    <mergeCell ref="F631:I631"/>
    <mergeCell ref="F648:I648"/>
    <mergeCell ref="F649:I649"/>
    <mergeCell ref="F650:I650"/>
    <mergeCell ref="L650:M650"/>
    <mergeCell ref="N650:Q650"/>
    <mergeCell ref="F651:I651"/>
    <mergeCell ref="F644:I644"/>
    <mergeCell ref="L644:M644"/>
    <mergeCell ref="N644:Q644"/>
    <mergeCell ref="F645:I645"/>
    <mergeCell ref="F646:I646"/>
    <mergeCell ref="F647:I647"/>
    <mergeCell ref="L647:M647"/>
    <mergeCell ref="N647:Q647"/>
    <mergeCell ref="F640:I640"/>
    <mergeCell ref="F641:I641"/>
    <mergeCell ref="L641:M641"/>
    <mergeCell ref="N641:Q641"/>
    <mergeCell ref="F642:I642"/>
    <mergeCell ref="F643:I643"/>
    <mergeCell ref="F660:I660"/>
    <mergeCell ref="L660:M660"/>
    <mergeCell ref="N660:Q660"/>
    <mergeCell ref="F661:I661"/>
    <mergeCell ref="F662:I662"/>
    <mergeCell ref="F663:I663"/>
    <mergeCell ref="L663:M663"/>
    <mergeCell ref="N663:Q663"/>
    <mergeCell ref="F656:I656"/>
    <mergeCell ref="F657:I657"/>
    <mergeCell ref="L657:M657"/>
    <mergeCell ref="N657:Q657"/>
    <mergeCell ref="F658:I658"/>
    <mergeCell ref="F659:I659"/>
    <mergeCell ref="F652:I652"/>
    <mergeCell ref="L652:M652"/>
    <mergeCell ref="N652:Q652"/>
    <mergeCell ref="F653:I653"/>
    <mergeCell ref="F654:I654"/>
    <mergeCell ref="F655:I655"/>
    <mergeCell ref="L655:M655"/>
    <mergeCell ref="N655:Q655"/>
    <mergeCell ref="F671:I671"/>
    <mergeCell ref="L671:M671"/>
    <mergeCell ref="N671:Q671"/>
    <mergeCell ref="F672:I672"/>
    <mergeCell ref="F673:I673"/>
    <mergeCell ref="F674:I674"/>
    <mergeCell ref="L674:M674"/>
    <mergeCell ref="N674:Q674"/>
    <mergeCell ref="F668:I668"/>
    <mergeCell ref="F669:I669"/>
    <mergeCell ref="L669:M669"/>
    <mergeCell ref="N669:Q669"/>
    <mergeCell ref="F670:I670"/>
    <mergeCell ref="L670:M670"/>
    <mergeCell ref="N670:Q670"/>
    <mergeCell ref="F664:I664"/>
    <mergeCell ref="F665:I665"/>
    <mergeCell ref="F666:I666"/>
    <mergeCell ref="L666:M666"/>
    <mergeCell ref="N666:Q666"/>
    <mergeCell ref="F667:I667"/>
    <mergeCell ref="F683:I683"/>
    <mergeCell ref="F684:I684"/>
    <mergeCell ref="F685:I685"/>
    <mergeCell ref="L685:M685"/>
    <mergeCell ref="N685:Q685"/>
    <mergeCell ref="F686:I686"/>
    <mergeCell ref="L686:M686"/>
    <mergeCell ref="N686:Q686"/>
    <mergeCell ref="F679:I679"/>
    <mergeCell ref="F680:I680"/>
    <mergeCell ref="L680:M680"/>
    <mergeCell ref="N680:Q680"/>
    <mergeCell ref="F682:I682"/>
    <mergeCell ref="L682:M682"/>
    <mergeCell ref="N682:Q682"/>
    <mergeCell ref="N681:Q681"/>
    <mergeCell ref="F675:I675"/>
    <mergeCell ref="F676:I676"/>
    <mergeCell ref="F677:I677"/>
    <mergeCell ref="L677:M677"/>
    <mergeCell ref="N677:Q677"/>
    <mergeCell ref="F678:I678"/>
    <mergeCell ref="F692:I692"/>
    <mergeCell ref="F693:I693"/>
    <mergeCell ref="F694:I694"/>
    <mergeCell ref="L694:M694"/>
    <mergeCell ref="N694:Q694"/>
    <mergeCell ref="F695:I695"/>
    <mergeCell ref="L695:M695"/>
    <mergeCell ref="N695:Q695"/>
    <mergeCell ref="F687:I687"/>
    <mergeCell ref="F688:I688"/>
    <mergeCell ref="F689:I689"/>
    <mergeCell ref="L689:M689"/>
    <mergeCell ref="N689:Q689"/>
    <mergeCell ref="F691:I691"/>
    <mergeCell ref="L691:M691"/>
    <mergeCell ref="N691:Q691"/>
    <mergeCell ref="N690:Q690"/>
    <mergeCell ref="F705:I705"/>
    <mergeCell ref="L705:M705"/>
    <mergeCell ref="N705:Q705"/>
    <mergeCell ref="F706:I706"/>
    <mergeCell ref="F707:I707"/>
    <mergeCell ref="L707:M707"/>
    <mergeCell ref="N707:Q707"/>
    <mergeCell ref="L701:M701"/>
    <mergeCell ref="N701:Q701"/>
    <mergeCell ref="F703:I703"/>
    <mergeCell ref="L703:M703"/>
    <mergeCell ref="N703:Q703"/>
    <mergeCell ref="F704:I704"/>
    <mergeCell ref="N702:Q702"/>
    <mergeCell ref="F696:I696"/>
    <mergeCell ref="F697:I697"/>
    <mergeCell ref="F698:I698"/>
    <mergeCell ref="F699:I699"/>
    <mergeCell ref="F700:I700"/>
    <mergeCell ref="F701:I701"/>
    <mergeCell ref="F716:I716"/>
    <mergeCell ref="L716:M716"/>
    <mergeCell ref="N716:Q716"/>
    <mergeCell ref="F717:I717"/>
    <mergeCell ref="F718:I718"/>
    <mergeCell ref="F719:I719"/>
    <mergeCell ref="L719:M719"/>
    <mergeCell ref="N719:Q719"/>
    <mergeCell ref="F712:I712"/>
    <mergeCell ref="F713:I713"/>
    <mergeCell ref="L713:M713"/>
    <mergeCell ref="N713:Q713"/>
    <mergeCell ref="F714:I714"/>
    <mergeCell ref="F715:I715"/>
    <mergeCell ref="F708:I708"/>
    <mergeCell ref="F709:I709"/>
    <mergeCell ref="F710:I710"/>
    <mergeCell ref="L710:M710"/>
    <mergeCell ref="N710:Q710"/>
    <mergeCell ref="F711:I711"/>
    <mergeCell ref="N731:Q731"/>
    <mergeCell ref="F732:I732"/>
    <mergeCell ref="F733:I733"/>
    <mergeCell ref="F734:I734"/>
    <mergeCell ref="F735:I735"/>
    <mergeCell ref="F736:I736"/>
    <mergeCell ref="F726:I726"/>
    <mergeCell ref="F727:I727"/>
    <mergeCell ref="F728:I728"/>
    <mergeCell ref="F729:I729"/>
    <mergeCell ref="F731:I731"/>
    <mergeCell ref="L731:M731"/>
    <mergeCell ref="F720:I720"/>
    <mergeCell ref="F721:I721"/>
    <mergeCell ref="F722:I722"/>
    <mergeCell ref="F723:I723"/>
    <mergeCell ref="F724:I724"/>
    <mergeCell ref="F725:I725"/>
    <mergeCell ref="F747:I747"/>
    <mergeCell ref="F748:I748"/>
    <mergeCell ref="L748:M748"/>
    <mergeCell ref="N748:Q748"/>
    <mergeCell ref="F749:I749"/>
    <mergeCell ref="F750:I750"/>
    <mergeCell ref="L750:M750"/>
    <mergeCell ref="N750:Q750"/>
    <mergeCell ref="F744:I744"/>
    <mergeCell ref="L744:M744"/>
    <mergeCell ref="N744:Q744"/>
    <mergeCell ref="F746:I746"/>
    <mergeCell ref="L746:M746"/>
    <mergeCell ref="N746:Q746"/>
    <mergeCell ref="F737:I737"/>
    <mergeCell ref="F738:I738"/>
    <mergeCell ref="F739:I739"/>
    <mergeCell ref="F740:I740"/>
    <mergeCell ref="F741:I741"/>
    <mergeCell ref="F742:I742"/>
    <mergeCell ref="N765:Q765"/>
    <mergeCell ref="F766:I766"/>
    <mergeCell ref="F767:I767"/>
    <mergeCell ref="F759:I759"/>
    <mergeCell ref="F760:I760"/>
    <mergeCell ref="L760:M760"/>
    <mergeCell ref="N760:Q760"/>
    <mergeCell ref="F761:I761"/>
    <mergeCell ref="F756:I756"/>
    <mergeCell ref="L756:M756"/>
    <mergeCell ref="N756:Q756"/>
    <mergeCell ref="F757:I757"/>
    <mergeCell ref="F758:I758"/>
    <mergeCell ref="L758:M758"/>
    <mergeCell ref="N758:Q758"/>
    <mergeCell ref="F751:I751"/>
    <mergeCell ref="F752:I752"/>
    <mergeCell ref="L752:M752"/>
    <mergeCell ref="N752:Q752"/>
    <mergeCell ref="F753:I753"/>
    <mergeCell ref="F754:I754"/>
    <mergeCell ref="L754:M754"/>
    <mergeCell ref="N754:Q754"/>
    <mergeCell ref="S2:AC2"/>
    <mergeCell ref="N730:Q730"/>
    <mergeCell ref="N743:Q743"/>
    <mergeCell ref="N745:Q745"/>
    <mergeCell ref="N764:Q764"/>
    <mergeCell ref="N768:Q768"/>
    <mergeCell ref="N619:Q619"/>
    <mergeCell ref="N430:Q430"/>
    <mergeCell ref="N438:Q438"/>
    <mergeCell ref="N137:Q137"/>
    <mergeCell ref="H1:K1"/>
    <mergeCell ref="N478:Q478"/>
    <mergeCell ref="N493:Q493"/>
    <mergeCell ref="N519:Q519"/>
    <mergeCell ref="N537:Q537"/>
    <mergeCell ref="N571:Q571"/>
    <mergeCell ref="N387:Q387"/>
    <mergeCell ref="N389:Q389"/>
    <mergeCell ref="N390:Q390"/>
    <mergeCell ref="N403:Q403"/>
    <mergeCell ref="N138:Q138"/>
    <mergeCell ref="N139:Q139"/>
    <mergeCell ref="N158:Q158"/>
    <mergeCell ref="N162:Q162"/>
    <mergeCell ref="N172:Q172"/>
    <mergeCell ref="F763:I763"/>
    <mergeCell ref="F762:I762"/>
    <mergeCell ref="L762:M762"/>
    <mergeCell ref="N762:Q762"/>
    <mergeCell ref="F755:I755"/>
    <mergeCell ref="F765:I765"/>
    <mergeCell ref="L765:M765"/>
  </mergeCells>
  <hyperlinks>
    <hyperlink ref="F1:G1" location="C2" tooltip="Krycí list rozpočtu" display="1) Krycí list rozpočtu"/>
    <hyperlink ref="H1:K1" location="C86" tooltip="Rekapitulace rozpočtu" display="2) Rekapitulace rozpočtu"/>
    <hyperlink ref="L1" location="C142" tooltip="Rozpočet" display="3) Rozpočet"/>
    <hyperlink ref="S1:T1" location="'Rekapitulace stavby'!C2" tooltip="Rekapitulace stavby" display="Rekapitulace stavby"/>
  </hyperlinks>
  <pageMargins left="0.59027779102325439" right="0.59027779102325439" top="0.59027779102325439" bottom="0.59027779102325439" header="0" footer="0"/>
  <pageSetup paperSize="9" scale="95" fitToHeight="100" orientation="portrait" blackAndWhite="1" r:id="rId1"/>
  <headerFooter alignWithMargins="0">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769"/>
  <sheetViews>
    <sheetView showGridLines="0" workbookViewId="0">
      <pane ySplit="1" topLeftCell="A100" activePane="bottomLeft" state="frozenSplit"/>
      <selection pane="bottomLeft" activeCell="N105" sqref="N105"/>
    </sheetView>
  </sheetViews>
  <sheetFormatPr defaultColWidth="10.5" defaultRowHeight="14.25" customHeight="1" x14ac:dyDescent="0.3"/>
  <cols>
    <col min="1" max="1" width="8.33203125" style="2" customWidth="1"/>
    <col min="2" max="2" width="1.6640625" style="2" customWidth="1"/>
    <col min="3" max="3" width="4.1640625" style="2" customWidth="1"/>
    <col min="4" max="4" width="4.33203125" style="2" customWidth="1"/>
    <col min="5" max="5" width="17.1640625" style="2" customWidth="1"/>
    <col min="6" max="7" width="11.1640625" style="2" customWidth="1"/>
    <col min="8" max="8" width="12.5" style="2" customWidth="1"/>
    <col min="9" max="9" width="7" style="2" customWidth="1"/>
    <col min="10" max="10" width="5.1640625" style="2" customWidth="1"/>
    <col min="11" max="11" width="11.5" style="2" customWidth="1"/>
    <col min="12" max="12" width="12" style="2" customWidth="1"/>
    <col min="13" max="14" width="6" style="2" customWidth="1"/>
    <col min="15" max="15" width="2" style="2" customWidth="1"/>
    <col min="16" max="16" width="12.5" style="2" customWidth="1"/>
    <col min="17" max="17" width="4.1640625" style="2" customWidth="1"/>
    <col min="18" max="18" width="1.6640625" style="2" customWidth="1"/>
    <col min="19" max="19" width="8.1640625" style="2" customWidth="1"/>
    <col min="20" max="20" width="29.6640625" style="2" hidden="1" customWidth="1"/>
    <col min="21" max="21" width="16.33203125" style="2" hidden="1" customWidth="1"/>
    <col min="22" max="22" width="12.33203125" style="2" hidden="1" customWidth="1"/>
    <col min="23" max="23" width="16.33203125" style="2" hidden="1" customWidth="1"/>
    <col min="24" max="24" width="12.1640625" style="2" hidden="1" customWidth="1"/>
    <col min="25" max="25" width="15" style="2" hidden="1" customWidth="1"/>
    <col min="26" max="26" width="11" style="2" hidden="1" customWidth="1"/>
    <col min="27" max="27" width="15" style="2" hidden="1" customWidth="1"/>
    <col min="28" max="28" width="16.33203125" style="2" hidden="1" customWidth="1"/>
    <col min="29" max="29" width="11" style="2" customWidth="1"/>
    <col min="30" max="30" width="15" style="2" customWidth="1"/>
    <col min="31" max="31" width="16.33203125" style="2" customWidth="1"/>
    <col min="32" max="43" width="10.5" style="1" customWidth="1"/>
    <col min="44" max="64" width="10.5" style="2" hidden="1" customWidth="1"/>
    <col min="65" max="16384" width="10.5" style="1"/>
  </cols>
  <sheetData>
    <row r="1" spans="1:256" s="3" customFormat="1" ht="22.5" customHeight="1" x14ac:dyDescent="0.3">
      <c r="A1" s="154"/>
      <c r="B1" s="151"/>
      <c r="C1" s="151"/>
      <c r="D1" s="152" t="s">
        <v>1</v>
      </c>
      <c r="E1" s="151"/>
      <c r="F1" s="153" t="s">
        <v>1147</v>
      </c>
      <c r="G1" s="153"/>
      <c r="H1" s="209" t="s">
        <v>1148</v>
      </c>
      <c r="I1" s="209"/>
      <c r="J1" s="209"/>
      <c r="K1" s="209"/>
      <c r="L1" s="153" t="s">
        <v>1149</v>
      </c>
      <c r="M1" s="151"/>
      <c r="N1" s="151"/>
      <c r="O1" s="152" t="s">
        <v>101</v>
      </c>
      <c r="P1" s="151"/>
      <c r="Q1" s="151"/>
      <c r="R1" s="151"/>
      <c r="S1" s="153" t="s">
        <v>1150</v>
      </c>
      <c r="T1" s="153"/>
      <c r="U1" s="154"/>
      <c r="V1" s="154"/>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x14ac:dyDescent="0.3">
      <c r="C2" s="192" t="s">
        <v>4</v>
      </c>
      <c r="D2" s="171"/>
      <c r="E2" s="171"/>
      <c r="F2" s="171"/>
      <c r="G2" s="171"/>
      <c r="H2" s="171"/>
      <c r="I2" s="171"/>
      <c r="J2" s="171"/>
      <c r="K2" s="171"/>
      <c r="L2" s="171"/>
      <c r="M2" s="171"/>
      <c r="N2" s="171"/>
      <c r="O2" s="171"/>
      <c r="P2" s="171"/>
      <c r="Q2" s="171"/>
      <c r="S2" s="170" t="s">
        <v>5</v>
      </c>
      <c r="T2" s="171"/>
      <c r="U2" s="171"/>
      <c r="V2" s="171"/>
      <c r="W2" s="171"/>
      <c r="X2" s="171"/>
      <c r="Y2" s="171"/>
      <c r="Z2" s="171"/>
      <c r="AA2" s="171"/>
      <c r="AB2" s="171"/>
      <c r="AC2" s="171"/>
      <c r="AT2" s="2" t="s">
        <v>92</v>
      </c>
    </row>
    <row r="3" spans="1:256" s="2" customFormat="1" ht="7.5" customHeight="1" x14ac:dyDescent="0.3">
      <c r="B3" s="7"/>
      <c r="C3" s="8"/>
      <c r="D3" s="8"/>
      <c r="E3" s="8"/>
      <c r="F3" s="8"/>
      <c r="G3" s="8"/>
      <c r="H3" s="8"/>
      <c r="I3" s="8"/>
      <c r="J3" s="8"/>
      <c r="K3" s="8"/>
      <c r="L3" s="8"/>
      <c r="M3" s="8"/>
      <c r="N3" s="8"/>
      <c r="O3" s="8"/>
      <c r="P3" s="8"/>
      <c r="Q3" s="8"/>
      <c r="R3" s="9"/>
      <c r="AT3" s="2" t="s">
        <v>102</v>
      </c>
    </row>
    <row r="4" spans="1:256" s="2" customFormat="1" ht="37.5" customHeight="1" x14ac:dyDescent="0.3">
      <c r="B4" s="10"/>
      <c r="C4" s="190" t="s">
        <v>103</v>
      </c>
      <c r="D4" s="171"/>
      <c r="E4" s="171"/>
      <c r="F4" s="171"/>
      <c r="G4" s="171"/>
      <c r="H4" s="171"/>
      <c r="I4" s="171"/>
      <c r="J4" s="171"/>
      <c r="K4" s="171"/>
      <c r="L4" s="171"/>
      <c r="M4" s="171"/>
      <c r="N4" s="171"/>
      <c r="O4" s="171"/>
      <c r="P4" s="171"/>
      <c r="Q4" s="171"/>
      <c r="R4" s="11"/>
      <c r="T4" s="12" t="s">
        <v>10</v>
      </c>
      <c r="AT4" s="2" t="s">
        <v>3</v>
      </c>
    </row>
    <row r="5" spans="1:256" s="2" customFormat="1" ht="7.5" customHeight="1" x14ac:dyDescent="0.3">
      <c r="B5" s="10"/>
      <c r="R5" s="11"/>
    </row>
    <row r="6" spans="1:256" s="2" customFormat="1" ht="26.25" customHeight="1" x14ac:dyDescent="0.3">
      <c r="B6" s="10"/>
      <c r="D6" s="17" t="s">
        <v>16</v>
      </c>
      <c r="F6" s="234" t="str">
        <f>'Rekapitulace stavby'!$K$6</f>
        <v>Snižování spotřeby energie v budově v majetku MČ Praha-Libuš na adrese Libušská č.p. 81 - zateplení objektu</v>
      </c>
      <c r="G6" s="171"/>
      <c r="H6" s="171"/>
      <c r="I6" s="171"/>
      <c r="J6" s="171"/>
      <c r="K6" s="171"/>
      <c r="L6" s="171"/>
      <c r="M6" s="171"/>
      <c r="N6" s="171"/>
      <c r="O6" s="171"/>
      <c r="P6" s="171"/>
      <c r="R6" s="11"/>
    </row>
    <row r="7" spans="1:256" s="6" customFormat="1" ht="33.75" customHeight="1" x14ac:dyDescent="0.3">
      <c r="B7" s="22"/>
      <c r="D7" s="16" t="s">
        <v>104</v>
      </c>
      <c r="F7" s="197" t="s">
        <v>932</v>
      </c>
      <c r="G7" s="172"/>
      <c r="H7" s="172"/>
      <c r="I7" s="172"/>
      <c r="J7" s="172"/>
      <c r="K7" s="172"/>
      <c r="L7" s="172"/>
      <c r="M7" s="172"/>
      <c r="N7" s="172"/>
      <c r="O7" s="172"/>
      <c r="P7" s="172"/>
      <c r="R7" s="23"/>
    </row>
    <row r="8" spans="1:256" s="6" customFormat="1" ht="15" customHeight="1" x14ac:dyDescent="0.3">
      <c r="B8" s="22"/>
      <c r="D8" s="17" t="s">
        <v>19</v>
      </c>
      <c r="F8" s="15"/>
      <c r="M8" s="17" t="s">
        <v>20</v>
      </c>
      <c r="O8" s="15"/>
      <c r="R8" s="23"/>
    </row>
    <row r="9" spans="1:256" s="6" customFormat="1" ht="15" customHeight="1" x14ac:dyDescent="0.3">
      <c r="B9" s="22"/>
      <c r="D9" s="17" t="s">
        <v>22</v>
      </c>
      <c r="F9" s="15" t="s">
        <v>23</v>
      </c>
      <c r="M9" s="17" t="s">
        <v>24</v>
      </c>
      <c r="O9" s="239" t="str">
        <f>'Rekapitulace stavby'!$AN$8</f>
        <v>11.09.2014</v>
      </c>
      <c r="P9" s="172"/>
      <c r="R9" s="23"/>
    </row>
    <row r="10" spans="1:256" s="6" customFormat="1" ht="12" customHeight="1" x14ac:dyDescent="0.3">
      <c r="B10" s="22"/>
      <c r="R10" s="23"/>
    </row>
    <row r="11" spans="1:256" s="6" customFormat="1" ht="15" customHeight="1" x14ac:dyDescent="0.3">
      <c r="B11" s="22"/>
      <c r="D11" s="17" t="s">
        <v>28</v>
      </c>
      <c r="M11" s="17" t="s">
        <v>29</v>
      </c>
      <c r="O11" s="184" t="s">
        <v>30</v>
      </c>
      <c r="P11" s="172"/>
      <c r="R11" s="23"/>
    </row>
    <row r="12" spans="1:256" s="6" customFormat="1" ht="18.75" customHeight="1" x14ac:dyDescent="0.3">
      <c r="B12" s="22"/>
      <c r="E12" s="15" t="s">
        <v>31</v>
      </c>
      <c r="M12" s="17" t="s">
        <v>32</v>
      </c>
      <c r="O12" s="184" t="s">
        <v>33</v>
      </c>
      <c r="P12" s="172"/>
      <c r="R12" s="23"/>
    </row>
    <row r="13" spans="1:256" s="6" customFormat="1" ht="7.5" customHeight="1" x14ac:dyDescent="0.3">
      <c r="B13" s="22"/>
      <c r="R13" s="23"/>
    </row>
    <row r="14" spans="1:256" s="6" customFormat="1" ht="15" customHeight="1" x14ac:dyDescent="0.3">
      <c r="B14" s="22"/>
      <c r="D14" s="17" t="s">
        <v>34</v>
      </c>
      <c r="M14" s="17" t="s">
        <v>29</v>
      </c>
      <c r="O14" s="241" t="str">
        <f>IF('Rekapitulace stavby'!$AN$13="","",'Rekapitulace stavby'!$AN$13)</f>
        <v>Vyplň údaj</v>
      </c>
      <c r="P14" s="172"/>
      <c r="R14" s="23"/>
    </row>
    <row r="15" spans="1:256" s="6" customFormat="1" ht="18.75" customHeight="1" x14ac:dyDescent="0.3">
      <c r="B15" s="22"/>
      <c r="E15" s="241" t="str">
        <f>IF('Rekapitulace stavby'!$E$14="","",'Rekapitulace stavby'!$E$14)</f>
        <v>Vyplň údaj</v>
      </c>
      <c r="F15" s="172"/>
      <c r="G15" s="172"/>
      <c r="H15" s="172"/>
      <c r="I15" s="172"/>
      <c r="J15" s="172"/>
      <c r="K15" s="172"/>
      <c r="L15" s="172"/>
      <c r="M15" s="17" t="s">
        <v>32</v>
      </c>
      <c r="O15" s="241" t="str">
        <f>IF('Rekapitulace stavby'!$AN$14="","",'Rekapitulace stavby'!$AN$14)</f>
        <v>Vyplň údaj</v>
      </c>
      <c r="P15" s="172"/>
      <c r="R15" s="23"/>
    </row>
    <row r="16" spans="1:256" s="6" customFormat="1" ht="7.5" customHeight="1" x14ac:dyDescent="0.3">
      <c r="B16" s="22"/>
      <c r="R16" s="23"/>
    </row>
    <row r="17" spans="2:18" s="6" customFormat="1" ht="15" customHeight="1" x14ac:dyDescent="0.3">
      <c r="B17" s="22"/>
      <c r="D17" s="17" t="s">
        <v>36</v>
      </c>
      <c r="M17" s="17" t="s">
        <v>29</v>
      </c>
      <c r="O17" s="184" t="s">
        <v>37</v>
      </c>
      <c r="P17" s="172"/>
      <c r="R17" s="23"/>
    </row>
    <row r="18" spans="2:18" s="6" customFormat="1" ht="18.75" customHeight="1" x14ac:dyDescent="0.3">
      <c r="B18" s="22"/>
      <c r="E18" s="15" t="s">
        <v>38</v>
      </c>
      <c r="M18" s="17" t="s">
        <v>32</v>
      </c>
      <c r="O18" s="184" t="s">
        <v>39</v>
      </c>
      <c r="P18" s="172"/>
      <c r="R18" s="23"/>
    </row>
    <row r="19" spans="2:18" s="6" customFormat="1" ht="7.5" customHeight="1" x14ac:dyDescent="0.3">
      <c r="B19" s="22"/>
      <c r="R19" s="23"/>
    </row>
    <row r="20" spans="2:18" s="6" customFormat="1" ht="15" customHeight="1" x14ac:dyDescent="0.3">
      <c r="B20" s="22"/>
      <c r="D20" s="17" t="s">
        <v>41</v>
      </c>
      <c r="M20" s="17" t="s">
        <v>29</v>
      </c>
      <c r="O20" s="184"/>
      <c r="P20" s="172"/>
      <c r="R20" s="23"/>
    </row>
    <row r="21" spans="2:18" s="6" customFormat="1" ht="18.75" customHeight="1" x14ac:dyDescent="0.3">
      <c r="B21" s="22"/>
      <c r="E21" s="15" t="s">
        <v>42</v>
      </c>
      <c r="M21" s="17" t="s">
        <v>32</v>
      </c>
      <c r="O21" s="184"/>
      <c r="P21" s="172"/>
      <c r="R21" s="23"/>
    </row>
    <row r="22" spans="2:18" s="6" customFormat="1" ht="7.5" customHeight="1" x14ac:dyDescent="0.3">
      <c r="B22" s="22"/>
      <c r="R22" s="23"/>
    </row>
    <row r="23" spans="2:18" s="6" customFormat="1" ht="7.5" customHeight="1" x14ac:dyDescent="0.3">
      <c r="B23" s="22"/>
      <c r="D23" s="36"/>
      <c r="E23" s="36"/>
      <c r="F23" s="36"/>
      <c r="G23" s="36"/>
      <c r="H23" s="36"/>
      <c r="I23" s="36"/>
      <c r="J23" s="36"/>
      <c r="K23" s="36"/>
      <c r="L23" s="36"/>
      <c r="M23" s="36"/>
      <c r="N23" s="36"/>
      <c r="O23" s="36"/>
      <c r="P23" s="36"/>
      <c r="R23" s="23"/>
    </row>
    <row r="24" spans="2:18" s="6" customFormat="1" ht="15" customHeight="1" x14ac:dyDescent="0.3">
      <c r="B24" s="22"/>
      <c r="D24" s="85" t="s">
        <v>106</v>
      </c>
      <c r="M24" s="199">
        <f>$N$88</f>
        <v>0</v>
      </c>
      <c r="N24" s="172"/>
      <c r="O24" s="172"/>
      <c r="P24" s="172"/>
      <c r="R24" s="23"/>
    </row>
    <row r="25" spans="2:18" s="6" customFormat="1" ht="15" customHeight="1" x14ac:dyDescent="0.3">
      <c r="B25" s="22"/>
      <c r="D25" s="21" t="s">
        <v>99</v>
      </c>
      <c r="M25" s="199">
        <f>$N$104</f>
        <v>0</v>
      </c>
      <c r="N25" s="172"/>
      <c r="O25" s="172"/>
      <c r="P25" s="172"/>
      <c r="R25" s="23"/>
    </row>
    <row r="26" spans="2:18" s="6" customFormat="1" ht="7.5" customHeight="1" x14ac:dyDescent="0.3">
      <c r="B26" s="22"/>
      <c r="R26" s="23"/>
    </row>
    <row r="27" spans="2:18" s="6" customFormat="1" ht="26.25" customHeight="1" x14ac:dyDescent="0.3">
      <c r="B27" s="22"/>
      <c r="D27" s="86" t="s">
        <v>45</v>
      </c>
      <c r="M27" s="240">
        <f>ROUND($M$24+$M$25,2)</f>
        <v>0</v>
      </c>
      <c r="N27" s="172"/>
      <c r="O27" s="172"/>
      <c r="P27" s="172"/>
      <c r="R27" s="23"/>
    </row>
    <row r="28" spans="2:18" s="6" customFormat="1" ht="7.5" customHeight="1" x14ac:dyDescent="0.3">
      <c r="B28" s="22"/>
      <c r="D28" s="36"/>
      <c r="E28" s="36"/>
      <c r="F28" s="36"/>
      <c r="G28" s="36"/>
      <c r="H28" s="36"/>
      <c r="I28" s="36"/>
      <c r="J28" s="36"/>
      <c r="K28" s="36"/>
      <c r="L28" s="36"/>
      <c r="M28" s="36"/>
      <c r="N28" s="36"/>
      <c r="O28" s="36"/>
      <c r="P28" s="36"/>
      <c r="R28" s="23"/>
    </row>
    <row r="29" spans="2:18" s="6" customFormat="1" ht="15" customHeight="1" x14ac:dyDescent="0.3">
      <c r="B29" s="22"/>
      <c r="D29" s="27" t="s">
        <v>46</v>
      </c>
      <c r="E29" s="27" t="s">
        <v>47</v>
      </c>
      <c r="F29" s="28">
        <v>0.21</v>
      </c>
      <c r="G29" s="87" t="s">
        <v>48</v>
      </c>
      <c r="H29" s="238">
        <f>(SUM($BE$104:$BE$105)+SUM($BE$123:$BE$210))</f>
        <v>0</v>
      </c>
      <c r="I29" s="172"/>
      <c r="J29" s="172"/>
      <c r="M29" s="238">
        <f>(SUM($BE$104:$BE$105)+SUM($BE$123:$BE$210))*$F$29</f>
        <v>0</v>
      </c>
      <c r="N29" s="172"/>
      <c r="O29" s="172"/>
      <c r="P29" s="172"/>
      <c r="R29" s="23"/>
    </row>
    <row r="30" spans="2:18" s="6" customFormat="1" ht="15" customHeight="1" x14ac:dyDescent="0.3">
      <c r="B30" s="22"/>
      <c r="E30" s="27" t="s">
        <v>49</v>
      </c>
      <c r="F30" s="28">
        <v>0.15</v>
      </c>
      <c r="G30" s="87" t="s">
        <v>48</v>
      </c>
      <c r="H30" s="238">
        <f>(SUM($BF$104:$BF$105)+SUM($BF$123:$BF$210))</f>
        <v>0</v>
      </c>
      <c r="I30" s="172"/>
      <c r="J30" s="172"/>
      <c r="M30" s="238">
        <f>(SUM($BF$104:$BF$105)+SUM($BF$123:$BF$210))*$F$30</f>
        <v>0</v>
      </c>
      <c r="N30" s="172"/>
      <c r="O30" s="172"/>
      <c r="P30" s="172"/>
      <c r="R30" s="23"/>
    </row>
    <row r="31" spans="2:18" s="6" customFormat="1" ht="15" hidden="1" customHeight="1" x14ac:dyDescent="0.3">
      <c r="B31" s="22"/>
      <c r="E31" s="27" t="s">
        <v>50</v>
      </c>
      <c r="F31" s="28">
        <v>0.21</v>
      </c>
      <c r="G31" s="87" t="s">
        <v>48</v>
      </c>
      <c r="H31" s="238">
        <f>(SUM($BG$104:$BG$105)+SUM($BG$123:$BG$210))</f>
        <v>0</v>
      </c>
      <c r="I31" s="172"/>
      <c r="J31" s="172"/>
      <c r="M31" s="238">
        <v>0</v>
      </c>
      <c r="N31" s="172"/>
      <c r="O31" s="172"/>
      <c r="P31" s="172"/>
      <c r="R31" s="23"/>
    </row>
    <row r="32" spans="2:18" s="6" customFormat="1" ht="15" hidden="1" customHeight="1" x14ac:dyDescent="0.3">
      <c r="B32" s="22"/>
      <c r="E32" s="27" t="s">
        <v>51</v>
      </c>
      <c r="F32" s="28">
        <v>0.15</v>
      </c>
      <c r="G32" s="87" t="s">
        <v>48</v>
      </c>
      <c r="H32" s="238">
        <f>(SUM($BH$104:$BH$105)+SUM($BH$123:$BH$210))</f>
        <v>0</v>
      </c>
      <c r="I32" s="172"/>
      <c r="J32" s="172"/>
      <c r="M32" s="238">
        <v>0</v>
      </c>
      <c r="N32" s="172"/>
      <c r="O32" s="172"/>
      <c r="P32" s="172"/>
      <c r="R32" s="23"/>
    </row>
    <row r="33" spans="2:18" s="6" customFormat="1" ht="15" hidden="1" customHeight="1" x14ac:dyDescent="0.3">
      <c r="B33" s="22"/>
      <c r="E33" s="27" t="s">
        <v>52</v>
      </c>
      <c r="F33" s="28">
        <v>0</v>
      </c>
      <c r="G33" s="87" t="s">
        <v>48</v>
      </c>
      <c r="H33" s="238">
        <f>(SUM($BI$104:$BI$105)+SUM($BI$123:$BI$210))</f>
        <v>0</v>
      </c>
      <c r="I33" s="172"/>
      <c r="J33" s="172"/>
      <c r="M33" s="238">
        <v>0</v>
      </c>
      <c r="N33" s="172"/>
      <c r="O33" s="172"/>
      <c r="P33" s="172"/>
      <c r="R33" s="23"/>
    </row>
    <row r="34" spans="2:18" s="6" customFormat="1" ht="7.5" customHeight="1" x14ac:dyDescent="0.3">
      <c r="B34" s="22"/>
      <c r="R34" s="23"/>
    </row>
    <row r="35" spans="2:18" s="6" customFormat="1" ht="26.25" customHeight="1" x14ac:dyDescent="0.3">
      <c r="B35" s="22"/>
      <c r="C35" s="31"/>
      <c r="D35" s="32" t="s">
        <v>53</v>
      </c>
      <c r="E35" s="33"/>
      <c r="F35" s="33"/>
      <c r="G35" s="88" t="s">
        <v>54</v>
      </c>
      <c r="H35" s="34" t="s">
        <v>55</v>
      </c>
      <c r="I35" s="33"/>
      <c r="J35" s="33"/>
      <c r="K35" s="33"/>
      <c r="L35" s="189">
        <f>ROUND(SUM($M$27:$M$33),2)</f>
        <v>0</v>
      </c>
      <c r="M35" s="181"/>
      <c r="N35" s="181"/>
      <c r="O35" s="181"/>
      <c r="P35" s="183"/>
      <c r="Q35" s="31"/>
      <c r="R35" s="23"/>
    </row>
    <row r="36" spans="2:18" s="6" customFormat="1" ht="15" customHeight="1" x14ac:dyDescent="0.3">
      <c r="B36" s="22"/>
      <c r="R36" s="23"/>
    </row>
    <row r="37" spans="2:18" s="6" customFormat="1" ht="15" customHeight="1" x14ac:dyDescent="0.3">
      <c r="B37" s="22"/>
      <c r="R37" s="23"/>
    </row>
    <row r="38" spans="2:18" s="2" customFormat="1" ht="14.25" customHeight="1" x14ac:dyDescent="0.3">
      <c r="B38" s="10"/>
      <c r="R38" s="11"/>
    </row>
    <row r="39" spans="2:18" s="2" customFormat="1" ht="14.25" customHeight="1" x14ac:dyDescent="0.3">
      <c r="B39" s="10"/>
      <c r="R39" s="11"/>
    </row>
    <row r="40" spans="2:18" s="2" customFormat="1" ht="14.25" customHeight="1" x14ac:dyDescent="0.3">
      <c r="B40" s="10"/>
      <c r="R40" s="11"/>
    </row>
    <row r="41" spans="2:18" s="2" customFormat="1" ht="14.25" customHeight="1" x14ac:dyDescent="0.3">
      <c r="B41" s="10"/>
      <c r="R41" s="11"/>
    </row>
    <row r="42" spans="2:18" s="2" customFormat="1" ht="14.25" customHeight="1" x14ac:dyDescent="0.3">
      <c r="B42" s="10"/>
      <c r="R42" s="11"/>
    </row>
    <row r="43" spans="2:18" s="2" customFormat="1" ht="14.25" customHeight="1" x14ac:dyDescent="0.3">
      <c r="B43" s="10"/>
      <c r="R43" s="11"/>
    </row>
    <row r="44" spans="2:18" s="2" customFormat="1" ht="14.25" customHeight="1" x14ac:dyDescent="0.3">
      <c r="B44" s="10"/>
      <c r="R44" s="11"/>
    </row>
    <row r="45" spans="2:18" s="2" customFormat="1" ht="14.25" customHeight="1" x14ac:dyDescent="0.3">
      <c r="B45" s="10"/>
      <c r="R45" s="11"/>
    </row>
    <row r="46" spans="2:18" s="2" customFormat="1" ht="14.25" customHeight="1" x14ac:dyDescent="0.3">
      <c r="B46" s="10"/>
      <c r="R46" s="11"/>
    </row>
    <row r="47" spans="2:18" s="2" customFormat="1" ht="14.25" customHeight="1" x14ac:dyDescent="0.3">
      <c r="B47" s="10"/>
      <c r="R47" s="11"/>
    </row>
    <row r="48" spans="2:18" s="2" customFormat="1" ht="14.25" customHeight="1" x14ac:dyDescent="0.3">
      <c r="B48" s="10"/>
      <c r="R48" s="11"/>
    </row>
    <row r="49" spans="2:18" s="2" customFormat="1" ht="14.25" customHeight="1" x14ac:dyDescent="0.3">
      <c r="B49" s="10"/>
      <c r="R49" s="11"/>
    </row>
    <row r="50" spans="2:18" s="6" customFormat="1" ht="15.75" customHeight="1" x14ac:dyDescent="0.3">
      <c r="B50" s="22"/>
      <c r="D50" s="35" t="s">
        <v>56</v>
      </c>
      <c r="E50" s="36"/>
      <c r="F50" s="36"/>
      <c r="G50" s="36"/>
      <c r="H50" s="37"/>
      <c r="J50" s="35" t="s">
        <v>57</v>
      </c>
      <c r="K50" s="36"/>
      <c r="L50" s="36"/>
      <c r="M50" s="36"/>
      <c r="N50" s="36"/>
      <c r="O50" s="36"/>
      <c r="P50" s="37"/>
      <c r="R50" s="23"/>
    </row>
    <row r="51" spans="2:18" s="2" customFormat="1" ht="14.25" customHeight="1" x14ac:dyDescent="0.3">
      <c r="B51" s="10"/>
      <c r="D51" s="38"/>
      <c r="H51" s="39"/>
      <c r="J51" s="38"/>
      <c r="P51" s="39"/>
      <c r="R51" s="11"/>
    </row>
    <row r="52" spans="2:18" s="2" customFormat="1" ht="14.25" customHeight="1" x14ac:dyDescent="0.3">
      <c r="B52" s="10"/>
      <c r="D52" s="38"/>
      <c r="H52" s="39"/>
      <c r="J52" s="38"/>
      <c r="P52" s="39"/>
      <c r="R52" s="11"/>
    </row>
    <row r="53" spans="2:18" s="2" customFormat="1" ht="14.25" customHeight="1" x14ac:dyDescent="0.3">
      <c r="B53" s="10"/>
      <c r="D53" s="38"/>
      <c r="H53" s="39"/>
      <c r="J53" s="38"/>
      <c r="P53" s="39"/>
      <c r="R53" s="11"/>
    </row>
    <row r="54" spans="2:18" s="2" customFormat="1" ht="14.25" customHeight="1" x14ac:dyDescent="0.3">
      <c r="B54" s="10"/>
      <c r="D54" s="38"/>
      <c r="H54" s="39"/>
      <c r="J54" s="38"/>
      <c r="P54" s="39"/>
      <c r="R54" s="11"/>
    </row>
    <row r="55" spans="2:18" s="2" customFormat="1" ht="14.25" customHeight="1" x14ac:dyDescent="0.3">
      <c r="B55" s="10"/>
      <c r="D55" s="38"/>
      <c r="H55" s="39"/>
      <c r="J55" s="38"/>
      <c r="P55" s="39"/>
      <c r="R55" s="11"/>
    </row>
    <row r="56" spans="2:18" s="2" customFormat="1" ht="14.25" customHeight="1" x14ac:dyDescent="0.3">
      <c r="B56" s="10"/>
      <c r="D56" s="38"/>
      <c r="H56" s="39"/>
      <c r="J56" s="38"/>
      <c r="P56" s="39"/>
      <c r="R56" s="11"/>
    </row>
    <row r="57" spans="2:18" s="2" customFormat="1" ht="14.25" customHeight="1" x14ac:dyDescent="0.3">
      <c r="B57" s="10"/>
      <c r="D57" s="38"/>
      <c r="H57" s="39"/>
      <c r="J57" s="38"/>
      <c r="P57" s="39"/>
      <c r="R57" s="11"/>
    </row>
    <row r="58" spans="2:18" s="2" customFormat="1" ht="14.25" customHeight="1" x14ac:dyDescent="0.3">
      <c r="B58" s="10"/>
      <c r="D58" s="38"/>
      <c r="H58" s="39"/>
      <c r="J58" s="38"/>
      <c r="P58" s="39"/>
      <c r="R58" s="11"/>
    </row>
    <row r="59" spans="2:18" s="6" customFormat="1" ht="15.75" customHeight="1" x14ac:dyDescent="0.3">
      <c r="B59" s="22"/>
      <c r="D59" s="40" t="s">
        <v>58</v>
      </c>
      <c r="E59" s="41"/>
      <c r="F59" s="41"/>
      <c r="G59" s="42" t="s">
        <v>59</v>
      </c>
      <c r="H59" s="43"/>
      <c r="J59" s="40" t="s">
        <v>58</v>
      </c>
      <c r="K59" s="41"/>
      <c r="L59" s="41"/>
      <c r="M59" s="41"/>
      <c r="N59" s="42" t="s">
        <v>59</v>
      </c>
      <c r="O59" s="41"/>
      <c r="P59" s="43"/>
      <c r="R59" s="23"/>
    </row>
    <row r="60" spans="2:18" s="2" customFormat="1" ht="14.25" customHeight="1" x14ac:dyDescent="0.3">
      <c r="B60" s="10"/>
      <c r="R60" s="11"/>
    </row>
    <row r="61" spans="2:18" s="6" customFormat="1" ht="15.75" customHeight="1" x14ac:dyDescent="0.3">
      <c r="B61" s="22"/>
      <c r="D61" s="35" t="s">
        <v>60</v>
      </c>
      <c r="E61" s="36"/>
      <c r="F61" s="36"/>
      <c r="G61" s="36"/>
      <c r="H61" s="37"/>
      <c r="J61" s="35" t="s">
        <v>61</v>
      </c>
      <c r="K61" s="36"/>
      <c r="L61" s="36"/>
      <c r="M61" s="36"/>
      <c r="N61" s="36"/>
      <c r="O61" s="36"/>
      <c r="P61" s="37"/>
      <c r="R61" s="23"/>
    </row>
    <row r="62" spans="2:18" s="2" customFormat="1" ht="14.25" customHeight="1" x14ac:dyDescent="0.3">
      <c r="B62" s="10"/>
      <c r="D62" s="38"/>
      <c r="H62" s="39"/>
      <c r="J62" s="38"/>
      <c r="P62" s="39"/>
      <c r="R62" s="11"/>
    </row>
    <row r="63" spans="2:18" s="2" customFormat="1" ht="14.25" customHeight="1" x14ac:dyDescent="0.3">
      <c r="B63" s="10"/>
      <c r="D63" s="38"/>
      <c r="H63" s="39"/>
      <c r="J63" s="38"/>
      <c r="P63" s="39"/>
      <c r="R63" s="11"/>
    </row>
    <row r="64" spans="2:18" s="2" customFormat="1" ht="14.25" customHeight="1" x14ac:dyDescent="0.3">
      <c r="B64" s="10"/>
      <c r="D64" s="38"/>
      <c r="H64" s="39"/>
      <c r="J64" s="38"/>
      <c r="P64" s="39"/>
      <c r="R64" s="11"/>
    </row>
    <row r="65" spans="2:18" s="2" customFormat="1" ht="14.25" customHeight="1" x14ac:dyDescent="0.3">
      <c r="B65" s="10"/>
      <c r="D65" s="38"/>
      <c r="H65" s="39"/>
      <c r="J65" s="38"/>
      <c r="P65" s="39"/>
      <c r="R65" s="11"/>
    </row>
    <row r="66" spans="2:18" s="2" customFormat="1" ht="14.25" customHeight="1" x14ac:dyDescent="0.3">
      <c r="B66" s="10"/>
      <c r="D66" s="38"/>
      <c r="H66" s="39"/>
      <c r="J66" s="38"/>
      <c r="P66" s="39"/>
      <c r="R66" s="11"/>
    </row>
    <row r="67" spans="2:18" s="2" customFormat="1" ht="14.25" customHeight="1" x14ac:dyDescent="0.3">
      <c r="B67" s="10"/>
      <c r="D67" s="38"/>
      <c r="H67" s="39"/>
      <c r="J67" s="38"/>
      <c r="P67" s="39"/>
      <c r="R67" s="11"/>
    </row>
    <row r="68" spans="2:18" s="2" customFormat="1" ht="14.25" customHeight="1" x14ac:dyDescent="0.3">
      <c r="B68" s="10"/>
      <c r="D68" s="38"/>
      <c r="H68" s="39"/>
      <c r="J68" s="38"/>
      <c r="P68" s="39"/>
      <c r="R68" s="11"/>
    </row>
    <row r="69" spans="2:18" s="2" customFormat="1" ht="14.25" customHeight="1" x14ac:dyDescent="0.3">
      <c r="B69" s="10"/>
      <c r="D69" s="38"/>
      <c r="H69" s="39"/>
      <c r="J69" s="38"/>
      <c r="P69" s="39"/>
      <c r="R69" s="11"/>
    </row>
    <row r="70" spans="2:18" s="6" customFormat="1" ht="15.75" customHeight="1" x14ac:dyDescent="0.3">
      <c r="B70" s="22"/>
      <c r="D70" s="40" t="s">
        <v>58</v>
      </c>
      <c r="E70" s="41"/>
      <c r="F70" s="41"/>
      <c r="G70" s="42" t="s">
        <v>59</v>
      </c>
      <c r="H70" s="43"/>
      <c r="J70" s="40" t="s">
        <v>58</v>
      </c>
      <c r="K70" s="41"/>
      <c r="L70" s="41"/>
      <c r="M70" s="41"/>
      <c r="N70" s="42" t="s">
        <v>59</v>
      </c>
      <c r="O70" s="41"/>
      <c r="P70" s="43"/>
      <c r="R70" s="23"/>
    </row>
    <row r="71" spans="2:18" s="6" customFormat="1" ht="15" customHeight="1" x14ac:dyDescent="0.3">
      <c r="B71" s="44"/>
      <c r="C71" s="45"/>
      <c r="D71" s="45"/>
      <c r="E71" s="45"/>
      <c r="F71" s="45"/>
      <c r="G71" s="45"/>
      <c r="H71" s="45"/>
      <c r="I71" s="45"/>
      <c r="J71" s="45"/>
      <c r="K71" s="45"/>
      <c r="L71" s="45"/>
      <c r="M71" s="45"/>
      <c r="N71" s="45"/>
      <c r="O71" s="45"/>
      <c r="P71" s="45"/>
      <c r="Q71" s="45"/>
      <c r="R71" s="46"/>
    </row>
    <row r="75" spans="2:18" s="6" customFormat="1" ht="7.5" customHeight="1" x14ac:dyDescent="0.3">
      <c r="B75" s="47"/>
      <c r="C75" s="48"/>
      <c r="D75" s="48"/>
      <c r="E75" s="48"/>
      <c r="F75" s="48"/>
      <c r="G75" s="48"/>
      <c r="H75" s="48"/>
      <c r="I75" s="48"/>
      <c r="J75" s="48"/>
      <c r="K75" s="48"/>
      <c r="L75" s="48"/>
      <c r="M75" s="48"/>
      <c r="N75" s="48"/>
      <c r="O75" s="48"/>
      <c r="P75" s="48"/>
      <c r="Q75" s="48"/>
      <c r="R75" s="49"/>
    </row>
    <row r="76" spans="2:18" s="6" customFormat="1" ht="37.5" customHeight="1" x14ac:dyDescent="0.3">
      <c r="B76" s="22"/>
      <c r="C76" s="190" t="s">
        <v>107</v>
      </c>
      <c r="D76" s="172"/>
      <c r="E76" s="172"/>
      <c r="F76" s="172"/>
      <c r="G76" s="172"/>
      <c r="H76" s="172"/>
      <c r="I76" s="172"/>
      <c r="J76" s="172"/>
      <c r="K76" s="172"/>
      <c r="L76" s="172"/>
      <c r="M76" s="172"/>
      <c r="N76" s="172"/>
      <c r="O76" s="172"/>
      <c r="P76" s="172"/>
      <c r="Q76" s="172"/>
      <c r="R76" s="23"/>
    </row>
    <row r="77" spans="2:18" s="6" customFormat="1" ht="7.5" customHeight="1" x14ac:dyDescent="0.3">
      <c r="B77" s="22"/>
      <c r="R77" s="23"/>
    </row>
    <row r="78" spans="2:18" s="6" customFormat="1" ht="30.75" customHeight="1" x14ac:dyDescent="0.3">
      <c r="B78" s="22"/>
      <c r="C78" s="17" t="s">
        <v>16</v>
      </c>
      <c r="F78" s="234" t="str">
        <f>$F$6</f>
        <v>Snižování spotřeby energie v budově v majetku MČ Praha-Libuš na adrese Libušská č.p. 81 - zateplení objektu</v>
      </c>
      <c r="G78" s="172"/>
      <c r="H78" s="172"/>
      <c r="I78" s="172"/>
      <c r="J78" s="172"/>
      <c r="K78" s="172"/>
      <c r="L78" s="172"/>
      <c r="M78" s="172"/>
      <c r="N78" s="172"/>
      <c r="O78" s="172"/>
      <c r="P78" s="172"/>
      <c r="R78" s="23"/>
    </row>
    <row r="79" spans="2:18" s="6" customFormat="1" ht="37.5" customHeight="1" x14ac:dyDescent="0.3">
      <c r="B79" s="22"/>
      <c r="C79" s="52" t="s">
        <v>104</v>
      </c>
      <c r="F79" s="191" t="str">
        <f>$F$7</f>
        <v>002 - ZTI a ÚT</v>
      </c>
      <c r="G79" s="172"/>
      <c r="H79" s="172"/>
      <c r="I79" s="172"/>
      <c r="J79" s="172"/>
      <c r="K79" s="172"/>
      <c r="L79" s="172"/>
      <c r="M79" s="172"/>
      <c r="N79" s="172"/>
      <c r="O79" s="172"/>
      <c r="P79" s="172"/>
      <c r="R79" s="23"/>
    </row>
    <row r="80" spans="2:18" s="6" customFormat="1" ht="7.5" customHeight="1" x14ac:dyDescent="0.3">
      <c r="B80" s="22"/>
      <c r="R80" s="23"/>
    </row>
    <row r="81" spans="2:47" s="6" customFormat="1" ht="18.75" customHeight="1" x14ac:dyDescent="0.3">
      <c r="B81" s="22"/>
      <c r="C81" s="17" t="s">
        <v>22</v>
      </c>
      <c r="F81" s="15" t="str">
        <f>$F$9</f>
        <v xml:space="preserve">Libušská č. p. 81/232, 142 00 Praha 4-Libuš
</v>
      </c>
      <c r="K81" s="17" t="s">
        <v>24</v>
      </c>
      <c r="M81" s="230" t="str">
        <f>IF($O$9="","",$O$9)</f>
        <v>11.09.2014</v>
      </c>
      <c r="N81" s="172"/>
      <c r="O81" s="172"/>
      <c r="P81" s="172"/>
      <c r="R81" s="23"/>
    </row>
    <row r="82" spans="2:47" s="6" customFormat="1" ht="7.5" customHeight="1" x14ac:dyDescent="0.3">
      <c r="B82" s="22"/>
      <c r="R82" s="23"/>
    </row>
    <row r="83" spans="2:47" s="6" customFormat="1" ht="15.75" customHeight="1" x14ac:dyDescent="0.3">
      <c r="B83" s="22"/>
      <c r="C83" s="17" t="s">
        <v>28</v>
      </c>
      <c r="F83" s="15" t="str">
        <f>$E$12</f>
        <v>Městská část Praha-Libuš</v>
      </c>
      <c r="K83" s="17" t="s">
        <v>36</v>
      </c>
      <c r="M83" s="184" t="str">
        <f>$E$18</f>
        <v>Anylopex plus s.r.o., AG Energy</v>
      </c>
      <c r="N83" s="172"/>
      <c r="O83" s="172"/>
      <c r="P83" s="172"/>
      <c r="Q83" s="172"/>
      <c r="R83" s="23"/>
    </row>
    <row r="84" spans="2:47" s="6" customFormat="1" ht="15" customHeight="1" x14ac:dyDescent="0.3">
      <c r="B84" s="22"/>
      <c r="C84" s="17" t="s">
        <v>34</v>
      </c>
      <c r="F84" s="15" t="str">
        <f>IF($E$15="","",$E$15)</f>
        <v>Vyplň údaj</v>
      </c>
      <c r="K84" s="17" t="s">
        <v>41</v>
      </c>
      <c r="M84" s="184" t="str">
        <f>$E$21</f>
        <v>Bc. Martin Škopek</v>
      </c>
      <c r="N84" s="172"/>
      <c r="O84" s="172"/>
      <c r="P84" s="172"/>
      <c r="Q84" s="172"/>
      <c r="R84" s="23"/>
    </row>
    <row r="85" spans="2:47" s="6" customFormat="1" ht="11.25" customHeight="1" x14ac:dyDescent="0.3">
      <c r="B85" s="22"/>
      <c r="R85" s="23"/>
    </row>
    <row r="86" spans="2:47" s="6" customFormat="1" ht="30" customHeight="1" x14ac:dyDescent="0.3">
      <c r="B86" s="22"/>
      <c r="C86" s="237" t="s">
        <v>108</v>
      </c>
      <c r="D86" s="169"/>
      <c r="E86" s="169"/>
      <c r="F86" s="169"/>
      <c r="G86" s="169"/>
      <c r="H86" s="31"/>
      <c r="I86" s="31"/>
      <c r="J86" s="31"/>
      <c r="K86" s="31"/>
      <c r="L86" s="31"/>
      <c r="M86" s="31"/>
      <c r="N86" s="237" t="s">
        <v>109</v>
      </c>
      <c r="O86" s="172"/>
      <c r="P86" s="172"/>
      <c r="Q86" s="172"/>
      <c r="R86" s="23"/>
    </row>
    <row r="87" spans="2:47" s="6" customFormat="1" ht="11.25" customHeight="1" x14ac:dyDescent="0.3">
      <c r="B87" s="22"/>
      <c r="R87" s="23"/>
    </row>
    <row r="88" spans="2:47" s="6" customFormat="1" ht="30" customHeight="1" x14ac:dyDescent="0.3">
      <c r="B88" s="22"/>
      <c r="C88" s="64" t="s">
        <v>110</v>
      </c>
      <c r="N88" s="174">
        <f>ROUND($N$123,2)</f>
        <v>0</v>
      </c>
      <c r="O88" s="172"/>
      <c r="P88" s="172"/>
      <c r="Q88" s="172"/>
      <c r="R88" s="23"/>
      <c r="AU88" s="6" t="s">
        <v>111</v>
      </c>
    </row>
    <row r="89" spans="2:47" s="69" customFormat="1" ht="25.5" customHeight="1" x14ac:dyDescent="0.3">
      <c r="B89" s="89"/>
      <c r="D89" s="90" t="s">
        <v>112</v>
      </c>
      <c r="N89" s="236">
        <f>ROUND($N$124,2)</f>
        <v>0</v>
      </c>
      <c r="O89" s="235"/>
      <c r="P89" s="235"/>
      <c r="Q89" s="235"/>
      <c r="R89" s="91"/>
    </row>
    <row r="90" spans="2:47" s="85" customFormat="1" ht="21" customHeight="1" x14ac:dyDescent="0.3">
      <c r="B90" s="92"/>
      <c r="D90" s="82" t="s">
        <v>119</v>
      </c>
      <c r="N90" s="173">
        <f>ROUND($N$125,2)</f>
        <v>0</v>
      </c>
      <c r="O90" s="235"/>
      <c r="P90" s="235"/>
      <c r="Q90" s="235"/>
      <c r="R90" s="93"/>
    </row>
    <row r="91" spans="2:47" s="69" customFormat="1" ht="25.5" customHeight="1" x14ac:dyDescent="0.3">
      <c r="B91" s="89"/>
      <c r="D91" s="90" t="s">
        <v>121</v>
      </c>
      <c r="N91" s="236">
        <f>ROUND($N$130,2)</f>
        <v>0</v>
      </c>
      <c r="O91" s="235"/>
      <c r="P91" s="235"/>
      <c r="Q91" s="235"/>
      <c r="R91" s="91"/>
    </row>
    <row r="92" spans="2:47" s="85" customFormat="1" ht="21" customHeight="1" x14ac:dyDescent="0.3">
      <c r="B92" s="92"/>
      <c r="D92" s="82" t="s">
        <v>123</v>
      </c>
      <c r="N92" s="173">
        <f>ROUND($N$131,2)</f>
        <v>0</v>
      </c>
      <c r="O92" s="235"/>
      <c r="P92" s="235"/>
      <c r="Q92" s="235"/>
      <c r="R92" s="93"/>
    </row>
    <row r="93" spans="2:47" s="85" customFormat="1" ht="21" customHeight="1" x14ac:dyDescent="0.3">
      <c r="B93" s="92"/>
      <c r="D93" s="82" t="s">
        <v>933</v>
      </c>
      <c r="N93" s="173">
        <f>ROUND($N$141,2)</f>
        <v>0</v>
      </c>
      <c r="O93" s="235"/>
      <c r="P93" s="235"/>
      <c r="Q93" s="235"/>
      <c r="R93" s="93"/>
    </row>
    <row r="94" spans="2:47" s="85" customFormat="1" ht="21" customHeight="1" x14ac:dyDescent="0.3">
      <c r="B94" s="92"/>
      <c r="D94" s="82" t="s">
        <v>934</v>
      </c>
      <c r="N94" s="173">
        <f>ROUND($N$148,2)</f>
        <v>0</v>
      </c>
      <c r="O94" s="235"/>
      <c r="P94" s="235"/>
      <c r="Q94" s="235"/>
      <c r="R94" s="93"/>
    </row>
    <row r="95" spans="2:47" s="85" customFormat="1" ht="21" customHeight="1" x14ac:dyDescent="0.3">
      <c r="B95" s="92"/>
      <c r="D95" s="82" t="s">
        <v>935</v>
      </c>
      <c r="N95" s="173">
        <f>ROUND($N$156,2)</f>
        <v>0</v>
      </c>
      <c r="O95" s="235"/>
      <c r="P95" s="235"/>
      <c r="Q95" s="235"/>
      <c r="R95" s="93"/>
    </row>
    <row r="96" spans="2:47" s="85" customFormat="1" ht="21" customHeight="1" x14ac:dyDescent="0.3">
      <c r="B96" s="92"/>
      <c r="D96" s="82" t="s">
        <v>936</v>
      </c>
      <c r="N96" s="173">
        <f>ROUND($N$169,2)</f>
        <v>0</v>
      </c>
      <c r="O96" s="235"/>
      <c r="P96" s="235"/>
      <c r="Q96" s="235"/>
      <c r="R96" s="93"/>
    </row>
    <row r="97" spans="2:21" s="85" customFormat="1" ht="21" customHeight="1" x14ac:dyDescent="0.3">
      <c r="B97" s="92"/>
      <c r="D97" s="82" t="s">
        <v>937</v>
      </c>
      <c r="N97" s="173">
        <f>ROUND($N$171,2)</f>
        <v>0</v>
      </c>
      <c r="O97" s="235"/>
      <c r="P97" s="235"/>
      <c r="Q97" s="235"/>
      <c r="R97" s="93"/>
    </row>
    <row r="98" spans="2:21" s="85" customFormat="1" ht="21" customHeight="1" x14ac:dyDescent="0.3">
      <c r="B98" s="92"/>
      <c r="D98" s="82" t="s">
        <v>938</v>
      </c>
      <c r="N98" s="173">
        <f>ROUND($N$178,2)</f>
        <v>0</v>
      </c>
      <c r="O98" s="235"/>
      <c r="P98" s="235"/>
      <c r="Q98" s="235"/>
      <c r="R98" s="93"/>
    </row>
    <row r="99" spans="2:21" s="85" customFormat="1" ht="21" customHeight="1" x14ac:dyDescent="0.3">
      <c r="B99" s="92"/>
      <c r="D99" s="82" t="s">
        <v>939</v>
      </c>
      <c r="N99" s="173">
        <f>ROUND($N$184,2)</f>
        <v>0</v>
      </c>
      <c r="O99" s="235"/>
      <c r="P99" s="235"/>
      <c r="Q99" s="235"/>
      <c r="R99" s="93"/>
    </row>
    <row r="100" spans="2:21" s="85" customFormat="1" ht="21" customHeight="1" x14ac:dyDescent="0.3">
      <c r="B100" s="92"/>
      <c r="D100" s="82" t="s">
        <v>940</v>
      </c>
      <c r="N100" s="173">
        <f>ROUND($N$195,2)</f>
        <v>0</v>
      </c>
      <c r="O100" s="235"/>
      <c r="P100" s="235"/>
      <c r="Q100" s="235"/>
      <c r="R100" s="93"/>
    </row>
    <row r="101" spans="2:21" s="85" customFormat="1" ht="21" customHeight="1" x14ac:dyDescent="0.3">
      <c r="B101" s="92"/>
      <c r="D101" s="82" t="s">
        <v>124</v>
      </c>
      <c r="N101" s="173">
        <f>ROUND($N$202,2)</f>
        <v>0</v>
      </c>
      <c r="O101" s="235"/>
      <c r="P101" s="235"/>
      <c r="Q101" s="235"/>
      <c r="R101" s="93"/>
    </row>
    <row r="102" spans="2:21" s="85" customFormat="1" ht="21" customHeight="1" x14ac:dyDescent="0.3">
      <c r="B102" s="92"/>
      <c r="D102" s="82" t="s">
        <v>129</v>
      </c>
      <c r="N102" s="173">
        <f>ROUND($N$205,2)</f>
        <v>0</v>
      </c>
      <c r="O102" s="235"/>
      <c r="P102" s="235"/>
      <c r="Q102" s="235"/>
      <c r="R102" s="93"/>
    </row>
    <row r="103" spans="2:21" s="6" customFormat="1" ht="22.5" customHeight="1" x14ac:dyDescent="0.3">
      <c r="B103" s="22"/>
      <c r="R103" s="23"/>
    </row>
    <row r="104" spans="2:21" s="6" customFormat="1" ht="30" customHeight="1" x14ac:dyDescent="0.3">
      <c r="B104" s="22"/>
      <c r="C104" s="64" t="s">
        <v>140</v>
      </c>
      <c r="N104" s="174">
        <f>0</f>
        <v>0</v>
      </c>
      <c r="O104" s="172"/>
      <c r="P104" s="172"/>
      <c r="Q104" s="172"/>
      <c r="R104" s="23"/>
      <c r="T104" s="94"/>
      <c r="U104" s="95" t="s">
        <v>46</v>
      </c>
    </row>
    <row r="105" spans="2:21" s="6" customFormat="1" ht="14.25" customHeight="1" x14ac:dyDescent="0.3">
      <c r="B105" s="22"/>
      <c r="R105" s="23"/>
    </row>
    <row r="106" spans="2:21" s="6" customFormat="1" ht="30" customHeight="1" x14ac:dyDescent="0.3">
      <c r="B106" s="22"/>
      <c r="C106" s="84" t="s">
        <v>100</v>
      </c>
      <c r="D106" s="31"/>
      <c r="E106" s="31"/>
      <c r="F106" s="31"/>
      <c r="G106" s="31"/>
      <c r="H106" s="31"/>
      <c r="I106" s="31"/>
      <c r="J106" s="31"/>
      <c r="K106" s="31"/>
      <c r="L106" s="168">
        <f>ROUND(SUM($N$88+$N$104),2)</f>
        <v>0</v>
      </c>
      <c r="M106" s="169"/>
      <c r="N106" s="169"/>
      <c r="O106" s="169"/>
      <c r="P106" s="169"/>
      <c r="Q106" s="169"/>
      <c r="R106" s="23"/>
    </row>
    <row r="107" spans="2:21" s="6" customFormat="1" ht="7.5" customHeight="1" x14ac:dyDescent="0.3">
      <c r="B107" s="44"/>
      <c r="C107" s="45"/>
      <c r="D107" s="45"/>
      <c r="E107" s="45"/>
      <c r="F107" s="45"/>
      <c r="G107" s="45"/>
      <c r="H107" s="45"/>
      <c r="I107" s="45"/>
      <c r="J107" s="45"/>
      <c r="K107" s="45"/>
      <c r="L107" s="45"/>
      <c r="M107" s="45"/>
      <c r="N107" s="45"/>
      <c r="O107" s="45"/>
      <c r="P107" s="45"/>
      <c r="Q107" s="45"/>
      <c r="R107" s="46"/>
    </row>
    <row r="111" spans="2:21" s="6" customFormat="1" ht="7.5" customHeight="1" x14ac:dyDescent="0.3">
      <c r="B111" s="47"/>
      <c r="C111" s="48"/>
      <c r="D111" s="48"/>
      <c r="E111" s="48"/>
      <c r="F111" s="48"/>
      <c r="G111" s="48"/>
      <c r="H111" s="48"/>
      <c r="I111" s="48"/>
      <c r="J111" s="48"/>
      <c r="K111" s="48"/>
      <c r="L111" s="48"/>
      <c r="M111" s="48"/>
      <c r="N111" s="48"/>
      <c r="O111" s="48"/>
      <c r="P111" s="48"/>
      <c r="Q111" s="48"/>
      <c r="R111" s="49"/>
    </row>
    <row r="112" spans="2:21" s="6" customFormat="1" ht="37.5" customHeight="1" x14ac:dyDescent="0.3">
      <c r="B112" s="22"/>
      <c r="C112" s="190" t="s">
        <v>141</v>
      </c>
      <c r="D112" s="172"/>
      <c r="E112" s="172"/>
      <c r="F112" s="172"/>
      <c r="G112" s="172"/>
      <c r="H112" s="172"/>
      <c r="I112" s="172"/>
      <c r="J112" s="172"/>
      <c r="K112" s="172"/>
      <c r="L112" s="172"/>
      <c r="M112" s="172"/>
      <c r="N112" s="172"/>
      <c r="O112" s="172"/>
      <c r="P112" s="172"/>
      <c r="Q112" s="172"/>
      <c r="R112" s="23"/>
    </row>
    <row r="113" spans="2:64" s="6" customFormat="1" ht="7.5" customHeight="1" x14ac:dyDescent="0.3">
      <c r="B113" s="22"/>
      <c r="R113" s="23"/>
    </row>
    <row r="114" spans="2:64" s="6" customFormat="1" ht="30.75" customHeight="1" x14ac:dyDescent="0.3">
      <c r="B114" s="22"/>
      <c r="C114" s="17" t="s">
        <v>16</v>
      </c>
      <c r="F114" s="234" t="str">
        <f>$F$6</f>
        <v>Snižování spotřeby energie v budově v majetku MČ Praha-Libuš na adrese Libušská č.p. 81 - zateplení objektu</v>
      </c>
      <c r="G114" s="172"/>
      <c r="H114" s="172"/>
      <c r="I114" s="172"/>
      <c r="J114" s="172"/>
      <c r="K114" s="172"/>
      <c r="L114" s="172"/>
      <c r="M114" s="172"/>
      <c r="N114" s="172"/>
      <c r="O114" s="172"/>
      <c r="P114" s="172"/>
      <c r="R114" s="23"/>
    </row>
    <row r="115" spans="2:64" s="6" customFormat="1" ht="37.5" customHeight="1" x14ac:dyDescent="0.3">
      <c r="B115" s="22"/>
      <c r="C115" s="52" t="s">
        <v>104</v>
      </c>
      <c r="F115" s="191" t="str">
        <f>$F$7</f>
        <v>002 - ZTI a ÚT</v>
      </c>
      <c r="G115" s="172"/>
      <c r="H115" s="172"/>
      <c r="I115" s="172"/>
      <c r="J115" s="172"/>
      <c r="K115" s="172"/>
      <c r="L115" s="172"/>
      <c r="M115" s="172"/>
      <c r="N115" s="172"/>
      <c r="O115" s="172"/>
      <c r="P115" s="172"/>
      <c r="R115" s="23"/>
    </row>
    <row r="116" spans="2:64" s="6" customFormat="1" ht="7.5" customHeight="1" x14ac:dyDescent="0.3">
      <c r="B116" s="22"/>
      <c r="R116" s="23"/>
    </row>
    <row r="117" spans="2:64" s="6" customFormat="1" ht="18.75" customHeight="1" x14ac:dyDescent="0.3">
      <c r="B117" s="22"/>
      <c r="C117" s="17" t="s">
        <v>22</v>
      </c>
      <c r="F117" s="15" t="str">
        <f>$F$9</f>
        <v xml:space="preserve">Libušská č. p. 81/232, 142 00 Praha 4-Libuš
</v>
      </c>
      <c r="K117" s="17" t="s">
        <v>24</v>
      </c>
      <c r="M117" s="230" t="str">
        <f>IF($O$9="","",$O$9)</f>
        <v>11.09.2014</v>
      </c>
      <c r="N117" s="172"/>
      <c r="O117" s="172"/>
      <c r="P117" s="172"/>
      <c r="R117" s="23"/>
    </row>
    <row r="118" spans="2:64" s="6" customFormat="1" ht="7.5" customHeight="1" x14ac:dyDescent="0.3">
      <c r="B118" s="22"/>
      <c r="R118" s="23"/>
    </row>
    <row r="119" spans="2:64" s="6" customFormat="1" ht="15.75" customHeight="1" x14ac:dyDescent="0.3">
      <c r="B119" s="22"/>
      <c r="C119" s="17" t="s">
        <v>28</v>
      </c>
      <c r="F119" s="15" t="str">
        <f>$E$12</f>
        <v>Městská část Praha-Libuš</v>
      </c>
      <c r="K119" s="17" t="s">
        <v>36</v>
      </c>
      <c r="M119" s="184" t="str">
        <f>$E$18</f>
        <v>Anylopex plus s.r.o., AG Energy</v>
      </c>
      <c r="N119" s="172"/>
      <c r="O119" s="172"/>
      <c r="P119" s="172"/>
      <c r="Q119" s="172"/>
      <c r="R119" s="23"/>
    </row>
    <row r="120" spans="2:64" s="6" customFormat="1" ht="15" customHeight="1" x14ac:dyDescent="0.3">
      <c r="B120" s="22"/>
      <c r="C120" s="17" t="s">
        <v>34</v>
      </c>
      <c r="F120" s="15" t="str">
        <f>IF($E$15="","",$E$15)</f>
        <v>Vyplň údaj</v>
      </c>
      <c r="K120" s="17" t="s">
        <v>41</v>
      </c>
      <c r="M120" s="184" t="str">
        <f>$E$21</f>
        <v>Bc. Martin Škopek</v>
      </c>
      <c r="N120" s="172"/>
      <c r="O120" s="172"/>
      <c r="P120" s="172"/>
      <c r="Q120" s="172"/>
      <c r="R120" s="23"/>
    </row>
    <row r="121" spans="2:64" s="6" customFormat="1" ht="11.25" customHeight="1" x14ac:dyDescent="0.3">
      <c r="B121" s="22"/>
      <c r="R121" s="23"/>
    </row>
    <row r="122" spans="2:64" s="96" customFormat="1" ht="30" customHeight="1" x14ac:dyDescent="0.3">
      <c r="B122" s="97"/>
      <c r="C122" s="98" t="s">
        <v>142</v>
      </c>
      <c r="D122" s="99" t="s">
        <v>143</v>
      </c>
      <c r="E122" s="99" t="s">
        <v>64</v>
      </c>
      <c r="F122" s="231" t="s">
        <v>144</v>
      </c>
      <c r="G122" s="232"/>
      <c r="H122" s="232"/>
      <c r="I122" s="232"/>
      <c r="J122" s="99" t="s">
        <v>145</v>
      </c>
      <c r="K122" s="99" t="s">
        <v>146</v>
      </c>
      <c r="L122" s="231" t="s">
        <v>147</v>
      </c>
      <c r="M122" s="232"/>
      <c r="N122" s="231" t="s">
        <v>148</v>
      </c>
      <c r="O122" s="232"/>
      <c r="P122" s="232"/>
      <c r="Q122" s="233"/>
      <c r="R122" s="100"/>
      <c r="T122" s="59" t="s">
        <v>149</v>
      </c>
      <c r="U122" s="60" t="s">
        <v>46</v>
      </c>
      <c r="V122" s="60" t="s">
        <v>150</v>
      </c>
      <c r="W122" s="60" t="s">
        <v>151</v>
      </c>
      <c r="X122" s="60" t="s">
        <v>152</v>
      </c>
      <c r="Y122" s="60" t="s">
        <v>153</v>
      </c>
      <c r="Z122" s="60" t="s">
        <v>154</v>
      </c>
      <c r="AA122" s="61" t="s">
        <v>155</v>
      </c>
    </row>
    <row r="123" spans="2:64" s="6" customFormat="1" ht="30" customHeight="1" x14ac:dyDescent="0.35">
      <c r="B123" s="22"/>
      <c r="C123" s="64" t="s">
        <v>106</v>
      </c>
      <c r="N123" s="208">
        <f>$BK$123</f>
        <v>0</v>
      </c>
      <c r="O123" s="172"/>
      <c r="P123" s="172"/>
      <c r="Q123" s="172"/>
      <c r="R123" s="23"/>
      <c r="T123" s="63"/>
      <c r="U123" s="36"/>
      <c r="V123" s="36"/>
      <c r="W123" s="101">
        <f>$W$124+$W$130+$W$211</f>
        <v>84.471658999999988</v>
      </c>
      <c r="X123" s="36"/>
      <c r="Y123" s="101">
        <f>$Y$124+$Y$130+$Y$211</f>
        <v>0.64412000000000003</v>
      </c>
      <c r="Z123" s="36"/>
      <c r="AA123" s="102">
        <f>$AA$124+$AA$130+$AA$211</f>
        <v>0.44074999999999998</v>
      </c>
      <c r="AT123" s="6" t="s">
        <v>81</v>
      </c>
      <c r="AU123" s="6" t="s">
        <v>111</v>
      </c>
      <c r="BK123" s="103">
        <f>$BK$124+$BK$130+$BK$211</f>
        <v>0</v>
      </c>
    </row>
    <row r="124" spans="2:64" s="104" customFormat="1" ht="37.5" customHeight="1" x14ac:dyDescent="0.35">
      <c r="B124" s="105"/>
      <c r="D124" s="106" t="s">
        <v>112</v>
      </c>
      <c r="N124" s="207">
        <f>$BK$124</f>
        <v>0</v>
      </c>
      <c r="O124" s="206"/>
      <c r="P124" s="206"/>
      <c r="Q124" s="206"/>
      <c r="R124" s="108"/>
      <c r="T124" s="109"/>
      <c r="W124" s="110">
        <f>$W$125</f>
        <v>0.74970000000000003</v>
      </c>
      <c r="Y124" s="110">
        <f>$Y$125</f>
        <v>0</v>
      </c>
      <c r="AA124" s="111">
        <f>$AA$125</f>
        <v>0</v>
      </c>
      <c r="AR124" s="107" t="s">
        <v>21</v>
      </c>
      <c r="AT124" s="107" t="s">
        <v>81</v>
      </c>
      <c r="AU124" s="107" t="s">
        <v>82</v>
      </c>
      <c r="AY124" s="107" t="s">
        <v>156</v>
      </c>
      <c r="BK124" s="112">
        <f>$BK$125</f>
        <v>0</v>
      </c>
    </row>
    <row r="125" spans="2:64" s="104" customFormat="1" ht="21" customHeight="1" x14ac:dyDescent="0.3">
      <c r="B125" s="105"/>
      <c r="D125" s="113" t="s">
        <v>119</v>
      </c>
      <c r="N125" s="205">
        <f>$BK$125</f>
        <v>0</v>
      </c>
      <c r="O125" s="206"/>
      <c r="P125" s="206"/>
      <c r="Q125" s="206"/>
      <c r="R125" s="108"/>
      <c r="T125" s="109"/>
      <c r="W125" s="110">
        <f>SUM($W$126:$W$129)</f>
        <v>0.74970000000000003</v>
      </c>
      <c r="Y125" s="110">
        <f>SUM($Y$126:$Y$129)</f>
        <v>0</v>
      </c>
      <c r="AA125" s="111">
        <f>SUM($AA$126:$AA$129)</f>
        <v>0</v>
      </c>
      <c r="AR125" s="107" t="s">
        <v>21</v>
      </c>
      <c r="AT125" s="107" t="s">
        <v>81</v>
      </c>
      <c r="AU125" s="107" t="s">
        <v>21</v>
      </c>
      <c r="AY125" s="107" t="s">
        <v>156</v>
      </c>
      <c r="BK125" s="112">
        <f>SUM($BK$126:$BK$129)</f>
        <v>0</v>
      </c>
    </row>
    <row r="126" spans="2:64" s="6" customFormat="1" ht="39" customHeight="1" x14ac:dyDescent="0.3">
      <c r="B126" s="22"/>
      <c r="C126" s="114" t="s">
        <v>21</v>
      </c>
      <c r="D126" s="114" t="s">
        <v>157</v>
      </c>
      <c r="E126" s="115" t="s">
        <v>438</v>
      </c>
      <c r="F126" s="211" t="s">
        <v>439</v>
      </c>
      <c r="G126" s="212"/>
      <c r="H126" s="212"/>
      <c r="I126" s="212"/>
      <c r="J126" s="116" t="s">
        <v>178</v>
      </c>
      <c r="K126" s="117">
        <v>0.441</v>
      </c>
      <c r="L126" s="213">
        <v>0</v>
      </c>
      <c r="M126" s="212"/>
      <c r="N126" s="214">
        <f>ROUND($L$126*$K$126,2)</f>
        <v>0</v>
      </c>
      <c r="O126" s="212"/>
      <c r="P126" s="212"/>
      <c r="Q126" s="212"/>
      <c r="R126" s="23"/>
      <c r="T126" s="118"/>
      <c r="U126" s="29" t="s">
        <v>47</v>
      </c>
      <c r="V126" s="119">
        <v>1.569</v>
      </c>
      <c r="W126" s="119">
        <f>$V$126*$K$126</f>
        <v>0.69192900000000002</v>
      </c>
      <c r="X126" s="119">
        <v>0</v>
      </c>
      <c r="Y126" s="119">
        <f>$X$126*$K$126</f>
        <v>0</v>
      </c>
      <c r="Z126" s="119">
        <v>0</v>
      </c>
      <c r="AA126" s="120">
        <f>$Z$126*$K$126</f>
        <v>0</v>
      </c>
      <c r="AR126" s="6" t="s">
        <v>161</v>
      </c>
      <c r="AT126" s="6" t="s">
        <v>157</v>
      </c>
      <c r="AU126" s="6" t="s">
        <v>102</v>
      </c>
      <c r="AY126" s="6" t="s">
        <v>156</v>
      </c>
      <c r="BE126" s="83">
        <f>IF($U$126="základní",$N$126,0)</f>
        <v>0</v>
      </c>
      <c r="BF126" s="83">
        <f>IF($U$126="snížená",$N$126,0)</f>
        <v>0</v>
      </c>
      <c r="BG126" s="83">
        <f>IF($U$126="zákl. přenesená",$N$126,0)</f>
        <v>0</v>
      </c>
      <c r="BH126" s="83">
        <f>IF($U$126="sníž. přenesená",$N$126,0)</f>
        <v>0</v>
      </c>
      <c r="BI126" s="83">
        <f>IF($U$126="nulová",$N$126,0)</f>
        <v>0</v>
      </c>
      <c r="BJ126" s="6" t="s">
        <v>21</v>
      </c>
      <c r="BK126" s="83">
        <f>ROUND($L$126*$K$126,2)</f>
        <v>0</v>
      </c>
      <c r="BL126" s="6" t="s">
        <v>161</v>
      </c>
    </row>
    <row r="127" spans="2:64" s="6" customFormat="1" ht="27" customHeight="1" x14ac:dyDescent="0.3">
      <c r="B127" s="22"/>
      <c r="C127" s="114" t="s">
        <v>102</v>
      </c>
      <c r="D127" s="114" t="s">
        <v>157</v>
      </c>
      <c r="E127" s="115" t="s">
        <v>441</v>
      </c>
      <c r="F127" s="211" t="s">
        <v>442</v>
      </c>
      <c r="G127" s="212"/>
      <c r="H127" s="212"/>
      <c r="I127" s="212"/>
      <c r="J127" s="116" t="s">
        <v>178</v>
      </c>
      <c r="K127" s="117">
        <v>0.441</v>
      </c>
      <c r="L127" s="213">
        <v>0</v>
      </c>
      <c r="M127" s="212"/>
      <c r="N127" s="214">
        <f>ROUND($L$127*$K$127,2)</f>
        <v>0</v>
      </c>
      <c r="O127" s="212"/>
      <c r="P127" s="212"/>
      <c r="Q127" s="212"/>
      <c r="R127" s="23"/>
      <c r="T127" s="118"/>
      <c r="U127" s="29" t="s">
        <v>47</v>
      </c>
      <c r="V127" s="119">
        <v>0.125</v>
      </c>
      <c r="W127" s="119">
        <f>$V$127*$K$127</f>
        <v>5.5125E-2</v>
      </c>
      <c r="X127" s="119">
        <v>0</v>
      </c>
      <c r="Y127" s="119">
        <f>$X$127*$K$127</f>
        <v>0</v>
      </c>
      <c r="Z127" s="119">
        <v>0</v>
      </c>
      <c r="AA127" s="120">
        <f>$Z$127*$K$127</f>
        <v>0</v>
      </c>
      <c r="AR127" s="6" t="s">
        <v>161</v>
      </c>
      <c r="AT127" s="6" t="s">
        <v>157</v>
      </c>
      <c r="AU127" s="6" t="s">
        <v>102</v>
      </c>
      <c r="AY127" s="6" t="s">
        <v>156</v>
      </c>
      <c r="BE127" s="83">
        <f>IF($U$127="základní",$N$127,0)</f>
        <v>0</v>
      </c>
      <c r="BF127" s="83">
        <f>IF($U$127="snížená",$N$127,0)</f>
        <v>0</v>
      </c>
      <c r="BG127" s="83">
        <f>IF($U$127="zákl. přenesená",$N$127,0)</f>
        <v>0</v>
      </c>
      <c r="BH127" s="83">
        <f>IF($U$127="sníž. přenesená",$N$127,0)</f>
        <v>0</v>
      </c>
      <c r="BI127" s="83">
        <f>IF($U$127="nulová",$N$127,0)</f>
        <v>0</v>
      </c>
      <c r="BJ127" s="6" t="s">
        <v>21</v>
      </c>
      <c r="BK127" s="83">
        <f>ROUND($L$127*$K$127,2)</f>
        <v>0</v>
      </c>
      <c r="BL127" s="6" t="s">
        <v>161</v>
      </c>
    </row>
    <row r="128" spans="2:64" s="6" customFormat="1" ht="27" customHeight="1" x14ac:dyDescent="0.3">
      <c r="B128" s="22"/>
      <c r="C128" s="114" t="s">
        <v>167</v>
      </c>
      <c r="D128" s="114" t="s">
        <v>157</v>
      </c>
      <c r="E128" s="115" t="s">
        <v>444</v>
      </c>
      <c r="F128" s="211" t="s">
        <v>445</v>
      </c>
      <c r="G128" s="212"/>
      <c r="H128" s="212"/>
      <c r="I128" s="212"/>
      <c r="J128" s="116" t="s">
        <v>178</v>
      </c>
      <c r="K128" s="117">
        <v>0.441</v>
      </c>
      <c r="L128" s="213">
        <v>0</v>
      </c>
      <c r="M128" s="212"/>
      <c r="N128" s="214">
        <f>ROUND($L$128*$K$128,2)</f>
        <v>0</v>
      </c>
      <c r="O128" s="212"/>
      <c r="P128" s="212"/>
      <c r="Q128" s="212"/>
      <c r="R128" s="23"/>
      <c r="T128" s="118"/>
      <c r="U128" s="29" t="s">
        <v>47</v>
      </c>
      <c r="V128" s="119">
        <v>6.0000000000000001E-3</v>
      </c>
      <c r="W128" s="119">
        <f>$V$128*$K$128</f>
        <v>2.6459999999999999E-3</v>
      </c>
      <c r="X128" s="119">
        <v>0</v>
      </c>
      <c r="Y128" s="119">
        <f>$X$128*$K$128</f>
        <v>0</v>
      </c>
      <c r="Z128" s="119">
        <v>0</v>
      </c>
      <c r="AA128" s="120">
        <f>$Z$128*$K$128</f>
        <v>0</v>
      </c>
      <c r="AR128" s="6" t="s">
        <v>161</v>
      </c>
      <c r="AT128" s="6" t="s">
        <v>157</v>
      </c>
      <c r="AU128" s="6" t="s">
        <v>102</v>
      </c>
      <c r="AY128" s="6" t="s">
        <v>156</v>
      </c>
      <c r="BE128" s="83">
        <f>IF($U$128="základní",$N$128,0)</f>
        <v>0</v>
      </c>
      <c r="BF128" s="83">
        <f>IF($U$128="snížená",$N$128,0)</f>
        <v>0</v>
      </c>
      <c r="BG128" s="83">
        <f>IF($U$128="zákl. přenesená",$N$128,0)</f>
        <v>0</v>
      </c>
      <c r="BH128" s="83">
        <f>IF($U$128="sníž. přenesená",$N$128,0)</f>
        <v>0</v>
      </c>
      <c r="BI128" s="83">
        <f>IF($U$128="nulová",$N$128,0)</f>
        <v>0</v>
      </c>
      <c r="BJ128" s="6" t="s">
        <v>21</v>
      </c>
      <c r="BK128" s="83">
        <f>ROUND($L$128*$K$128,2)</f>
        <v>0</v>
      </c>
      <c r="BL128" s="6" t="s">
        <v>161</v>
      </c>
    </row>
    <row r="129" spans="2:64" s="6" customFormat="1" ht="27" customHeight="1" x14ac:dyDescent="0.3">
      <c r="B129" s="22"/>
      <c r="C129" s="114" t="s">
        <v>161</v>
      </c>
      <c r="D129" s="114" t="s">
        <v>157</v>
      </c>
      <c r="E129" s="115" t="s">
        <v>447</v>
      </c>
      <c r="F129" s="211" t="s">
        <v>448</v>
      </c>
      <c r="G129" s="212"/>
      <c r="H129" s="212"/>
      <c r="I129" s="212"/>
      <c r="J129" s="116" t="s">
        <v>178</v>
      </c>
      <c r="K129" s="117">
        <v>0.441</v>
      </c>
      <c r="L129" s="213">
        <v>0</v>
      </c>
      <c r="M129" s="212"/>
      <c r="N129" s="214">
        <f>ROUND($L$129*$K$129,2)</f>
        <v>0</v>
      </c>
      <c r="O129" s="212"/>
      <c r="P129" s="212"/>
      <c r="Q129" s="212"/>
      <c r="R129" s="23"/>
      <c r="T129" s="118"/>
      <c r="U129" s="29" t="s">
        <v>47</v>
      </c>
      <c r="V129" s="119">
        <v>0</v>
      </c>
      <c r="W129" s="119">
        <f>$V$129*$K$129</f>
        <v>0</v>
      </c>
      <c r="X129" s="119">
        <v>0</v>
      </c>
      <c r="Y129" s="119">
        <f>$X$129*$K$129</f>
        <v>0</v>
      </c>
      <c r="Z129" s="119">
        <v>0</v>
      </c>
      <c r="AA129" s="120">
        <f>$Z$129*$K$129</f>
        <v>0</v>
      </c>
      <c r="AR129" s="6" t="s">
        <v>161</v>
      </c>
      <c r="AT129" s="6" t="s">
        <v>157</v>
      </c>
      <c r="AU129" s="6" t="s">
        <v>102</v>
      </c>
      <c r="AY129" s="6" t="s">
        <v>156</v>
      </c>
      <c r="BE129" s="83">
        <f>IF($U$129="základní",$N$129,0)</f>
        <v>0</v>
      </c>
      <c r="BF129" s="83">
        <f>IF($U$129="snížená",$N$129,0)</f>
        <v>0</v>
      </c>
      <c r="BG129" s="83">
        <f>IF($U$129="zákl. přenesená",$N$129,0)</f>
        <v>0</v>
      </c>
      <c r="BH129" s="83">
        <f>IF($U$129="sníž. přenesená",$N$129,0)</f>
        <v>0</v>
      </c>
      <c r="BI129" s="83">
        <f>IF($U$129="nulová",$N$129,0)</f>
        <v>0</v>
      </c>
      <c r="BJ129" s="6" t="s">
        <v>21</v>
      </c>
      <c r="BK129" s="83">
        <f>ROUND($L$129*$K$129,2)</f>
        <v>0</v>
      </c>
      <c r="BL129" s="6" t="s">
        <v>161</v>
      </c>
    </row>
    <row r="130" spans="2:64" s="104" customFormat="1" ht="37.5" customHeight="1" x14ac:dyDescent="0.35">
      <c r="B130" s="105"/>
      <c r="D130" s="106" t="s">
        <v>121</v>
      </c>
      <c r="N130" s="207">
        <f>$BK$130</f>
        <v>0</v>
      </c>
      <c r="O130" s="206"/>
      <c r="P130" s="206"/>
      <c r="Q130" s="206"/>
      <c r="R130" s="108"/>
      <c r="T130" s="109"/>
      <c r="W130" s="110">
        <f>$W$131+$W$141+$W$148+$W$156+$W$169+$W$171+$W$178+$W$184+$W$195+$W$202+$W$205</f>
        <v>83.721958999999984</v>
      </c>
      <c r="Y130" s="110">
        <f>$Y$131+$Y$141+$Y$148+$Y$156+$Y$169+$Y$171+$Y$178+$Y$184+$Y$195+$Y$202+$Y$205</f>
        <v>0.64412000000000003</v>
      </c>
      <c r="AA130" s="111">
        <f>$AA$131+$AA$141+$AA$148+$AA$156+$AA$169+$AA$171+$AA$178+$AA$184+$AA$195+$AA$202+$AA$205</f>
        <v>0.44074999999999998</v>
      </c>
      <c r="AR130" s="107" t="s">
        <v>102</v>
      </c>
      <c r="AT130" s="107" t="s">
        <v>81</v>
      </c>
      <c r="AU130" s="107" t="s">
        <v>82</v>
      </c>
      <c r="AY130" s="107" t="s">
        <v>156</v>
      </c>
      <c r="BK130" s="112">
        <f>$BK$131+$BK$141+$BK$148+$BK$156+$BK$169+$BK$171+$BK$178+$BK$184+$BK$195+$BK$202+$BK$205</f>
        <v>0</v>
      </c>
    </row>
    <row r="131" spans="2:64" s="104" customFormat="1" ht="21" customHeight="1" x14ac:dyDescent="0.3">
      <c r="B131" s="105"/>
      <c r="D131" s="113" t="s">
        <v>123</v>
      </c>
      <c r="N131" s="205">
        <f>$BK$131</f>
        <v>0</v>
      </c>
      <c r="O131" s="206"/>
      <c r="P131" s="206"/>
      <c r="Q131" s="206"/>
      <c r="R131" s="108"/>
      <c r="T131" s="109"/>
      <c r="W131" s="110">
        <f>SUM($W$132:$W$140)</f>
        <v>4.36144</v>
      </c>
      <c r="Y131" s="110">
        <f>SUM($Y$132:$Y$140)</f>
        <v>6.3299999999999997E-3</v>
      </c>
      <c r="AA131" s="111">
        <f>SUM($AA$132:$AA$140)</f>
        <v>0</v>
      </c>
      <c r="AR131" s="107" t="s">
        <v>102</v>
      </c>
      <c r="AT131" s="107" t="s">
        <v>81</v>
      </c>
      <c r="AU131" s="107" t="s">
        <v>21</v>
      </c>
      <c r="AY131" s="107" t="s">
        <v>156</v>
      </c>
      <c r="BK131" s="112">
        <f>SUM($BK$132:$BK$140)</f>
        <v>0</v>
      </c>
    </row>
    <row r="132" spans="2:64" s="6" customFormat="1" ht="39" customHeight="1" x14ac:dyDescent="0.3">
      <c r="B132" s="22"/>
      <c r="C132" s="114" t="s">
        <v>172</v>
      </c>
      <c r="D132" s="114" t="s">
        <v>157</v>
      </c>
      <c r="E132" s="115" t="s">
        <v>941</v>
      </c>
      <c r="F132" s="211" t="s">
        <v>942</v>
      </c>
      <c r="G132" s="212"/>
      <c r="H132" s="212"/>
      <c r="I132" s="212"/>
      <c r="J132" s="116" t="s">
        <v>215</v>
      </c>
      <c r="K132" s="117">
        <v>4</v>
      </c>
      <c r="L132" s="213">
        <v>0</v>
      </c>
      <c r="M132" s="212"/>
      <c r="N132" s="214">
        <f>ROUND($L$132*$K$132,2)</f>
        <v>0</v>
      </c>
      <c r="O132" s="212"/>
      <c r="P132" s="212"/>
      <c r="Q132" s="212"/>
      <c r="R132" s="23"/>
      <c r="T132" s="118"/>
      <c r="U132" s="29" t="s">
        <v>47</v>
      </c>
      <c r="V132" s="119">
        <v>0.106</v>
      </c>
      <c r="W132" s="119">
        <f>$V$132*$K$132</f>
        <v>0.42399999999999999</v>
      </c>
      <c r="X132" s="119">
        <v>6.0000000000000002E-5</v>
      </c>
      <c r="Y132" s="119">
        <f>$X$132*$K$132</f>
        <v>2.4000000000000001E-4</v>
      </c>
      <c r="Z132" s="119">
        <v>0</v>
      </c>
      <c r="AA132" s="120">
        <f>$Z$132*$K$132</f>
        <v>0</v>
      </c>
      <c r="AR132" s="6" t="s">
        <v>224</v>
      </c>
      <c r="AT132" s="6" t="s">
        <v>157</v>
      </c>
      <c r="AU132" s="6" t="s">
        <v>102</v>
      </c>
      <c r="AY132" s="6" t="s">
        <v>156</v>
      </c>
      <c r="BE132" s="83">
        <f>IF($U$132="základní",$N$132,0)</f>
        <v>0</v>
      </c>
      <c r="BF132" s="83">
        <f>IF($U$132="snížená",$N$132,0)</f>
        <v>0</v>
      </c>
      <c r="BG132" s="83">
        <f>IF($U$132="zákl. přenesená",$N$132,0)</f>
        <v>0</v>
      </c>
      <c r="BH132" s="83">
        <f>IF($U$132="sníž. přenesená",$N$132,0)</f>
        <v>0</v>
      </c>
      <c r="BI132" s="83">
        <f>IF($U$132="nulová",$N$132,0)</f>
        <v>0</v>
      </c>
      <c r="BJ132" s="6" t="s">
        <v>21</v>
      </c>
      <c r="BK132" s="83">
        <f>ROUND($L$132*$K$132,2)</f>
        <v>0</v>
      </c>
      <c r="BL132" s="6" t="s">
        <v>224</v>
      </c>
    </row>
    <row r="133" spans="2:64" s="6" customFormat="1" ht="15.75" customHeight="1" x14ac:dyDescent="0.3">
      <c r="B133" s="22"/>
      <c r="C133" s="138" t="s">
        <v>175</v>
      </c>
      <c r="D133" s="138" t="s">
        <v>225</v>
      </c>
      <c r="E133" s="139" t="s">
        <v>943</v>
      </c>
      <c r="F133" s="223" t="s">
        <v>944</v>
      </c>
      <c r="G133" s="224"/>
      <c r="H133" s="224"/>
      <c r="I133" s="224"/>
      <c r="J133" s="140" t="s">
        <v>215</v>
      </c>
      <c r="K133" s="141">
        <v>4</v>
      </c>
      <c r="L133" s="225">
        <v>0</v>
      </c>
      <c r="M133" s="224"/>
      <c r="N133" s="226">
        <f>ROUND($L$133*$K$133,2)</f>
        <v>0</v>
      </c>
      <c r="O133" s="212"/>
      <c r="P133" s="212"/>
      <c r="Q133" s="212"/>
      <c r="R133" s="23"/>
      <c r="T133" s="118"/>
      <c r="U133" s="29" t="s">
        <v>47</v>
      </c>
      <c r="V133" s="119">
        <v>0</v>
      </c>
      <c r="W133" s="119">
        <f>$V$133*$K$133</f>
        <v>0</v>
      </c>
      <c r="X133" s="119">
        <v>4.6999999999999999E-4</v>
      </c>
      <c r="Y133" s="119">
        <f>$X$133*$K$133</f>
        <v>1.8799999999999999E-3</v>
      </c>
      <c r="Z133" s="119">
        <v>0</v>
      </c>
      <c r="AA133" s="120">
        <f>$Z$133*$K$133</f>
        <v>0</v>
      </c>
      <c r="AR133" s="6" t="s">
        <v>297</v>
      </c>
      <c r="AT133" s="6" t="s">
        <v>225</v>
      </c>
      <c r="AU133" s="6" t="s">
        <v>102</v>
      </c>
      <c r="AY133" s="6" t="s">
        <v>156</v>
      </c>
      <c r="BE133" s="83">
        <f>IF($U$133="základní",$N$133,0)</f>
        <v>0</v>
      </c>
      <c r="BF133" s="83">
        <f>IF($U$133="snížená",$N$133,0)</f>
        <v>0</v>
      </c>
      <c r="BG133" s="83">
        <f>IF($U$133="zákl. přenesená",$N$133,0)</f>
        <v>0</v>
      </c>
      <c r="BH133" s="83">
        <f>IF($U$133="sníž. přenesená",$N$133,0)</f>
        <v>0</v>
      </c>
      <c r="BI133" s="83">
        <f>IF($U$133="nulová",$N$133,0)</f>
        <v>0</v>
      </c>
      <c r="BJ133" s="6" t="s">
        <v>21</v>
      </c>
      <c r="BK133" s="83">
        <f>ROUND($L$133*$K$133,2)</f>
        <v>0</v>
      </c>
      <c r="BL133" s="6" t="s">
        <v>224</v>
      </c>
    </row>
    <row r="134" spans="2:64" s="6" customFormat="1" ht="27" customHeight="1" x14ac:dyDescent="0.3">
      <c r="B134" s="22"/>
      <c r="C134" s="114" t="s">
        <v>180</v>
      </c>
      <c r="D134" s="114" t="s">
        <v>157</v>
      </c>
      <c r="E134" s="115" t="s">
        <v>945</v>
      </c>
      <c r="F134" s="211" t="s">
        <v>946</v>
      </c>
      <c r="G134" s="212"/>
      <c r="H134" s="212"/>
      <c r="I134" s="212"/>
      <c r="J134" s="116" t="s">
        <v>215</v>
      </c>
      <c r="K134" s="117">
        <v>119</v>
      </c>
      <c r="L134" s="213">
        <v>0</v>
      </c>
      <c r="M134" s="212"/>
      <c r="N134" s="214">
        <f>ROUND($L$134*$K$134,2)</f>
        <v>0</v>
      </c>
      <c r="O134" s="212"/>
      <c r="P134" s="212"/>
      <c r="Q134" s="212"/>
      <c r="R134" s="23"/>
      <c r="T134" s="118"/>
      <c r="U134" s="29" t="s">
        <v>47</v>
      </c>
      <c r="V134" s="119">
        <v>3.3000000000000002E-2</v>
      </c>
      <c r="W134" s="119">
        <f>$V$134*$K$134</f>
        <v>3.927</v>
      </c>
      <c r="X134" s="119">
        <v>0</v>
      </c>
      <c r="Y134" s="119">
        <f>$X$134*$K$134</f>
        <v>0</v>
      </c>
      <c r="Z134" s="119">
        <v>0</v>
      </c>
      <c r="AA134" s="120">
        <f>$Z$134*$K$134</f>
        <v>0</v>
      </c>
      <c r="AR134" s="6" t="s">
        <v>224</v>
      </c>
      <c r="AT134" s="6" t="s">
        <v>157</v>
      </c>
      <c r="AU134" s="6" t="s">
        <v>102</v>
      </c>
      <c r="AY134" s="6" t="s">
        <v>156</v>
      </c>
      <c r="BE134" s="83">
        <f>IF($U$134="základní",$N$134,0)</f>
        <v>0</v>
      </c>
      <c r="BF134" s="83">
        <f>IF($U$134="snížená",$N$134,0)</f>
        <v>0</v>
      </c>
      <c r="BG134" s="83">
        <f>IF($U$134="zákl. přenesená",$N$134,0)</f>
        <v>0</v>
      </c>
      <c r="BH134" s="83">
        <f>IF($U$134="sníž. přenesená",$N$134,0)</f>
        <v>0</v>
      </c>
      <c r="BI134" s="83">
        <f>IF($U$134="nulová",$N$134,0)</f>
        <v>0</v>
      </c>
      <c r="BJ134" s="6" t="s">
        <v>21</v>
      </c>
      <c r="BK134" s="83">
        <f>ROUND($L$134*$K$134,2)</f>
        <v>0</v>
      </c>
      <c r="BL134" s="6" t="s">
        <v>224</v>
      </c>
    </row>
    <row r="135" spans="2:64" s="6" customFormat="1" ht="15.75" customHeight="1" x14ac:dyDescent="0.3">
      <c r="B135" s="22"/>
      <c r="C135" s="138" t="s">
        <v>183</v>
      </c>
      <c r="D135" s="138" t="s">
        <v>225</v>
      </c>
      <c r="E135" s="139" t="s">
        <v>947</v>
      </c>
      <c r="F135" s="223" t="s">
        <v>948</v>
      </c>
      <c r="G135" s="224"/>
      <c r="H135" s="224"/>
      <c r="I135" s="224"/>
      <c r="J135" s="140" t="s">
        <v>215</v>
      </c>
      <c r="K135" s="141">
        <v>2</v>
      </c>
      <c r="L135" s="225">
        <v>0</v>
      </c>
      <c r="M135" s="224"/>
      <c r="N135" s="226">
        <f>ROUND($L$135*$K$135,2)</f>
        <v>0</v>
      </c>
      <c r="O135" s="212"/>
      <c r="P135" s="212"/>
      <c r="Q135" s="212"/>
      <c r="R135" s="23"/>
      <c r="T135" s="118"/>
      <c r="U135" s="29" t="s">
        <v>47</v>
      </c>
      <c r="V135" s="119">
        <v>0</v>
      </c>
      <c r="W135" s="119">
        <f>$V$135*$K$135</f>
        <v>0</v>
      </c>
      <c r="X135" s="119">
        <v>5.0000000000000002E-5</v>
      </c>
      <c r="Y135" s="119">
        <f>$X$135*$K$135</f>
        <v>1E-4</v>
      </c>
      <c r="Z135" s="119">
        <v>0</v>
      </c>
      <c r="AA135" s="120">
        <f>$Z$135*$K$135</f>
        <v>0</v>
      </c>
      <c r="AR135" s="6" t="s">
        <v>297</v>
      </c>
      <c r="AT135" s="6" t="s">
        <v>225</v>
      </c>
      <c r="AU135" s="6" t="s">
        <v>102</v>
      </c>
      <c r="AY135" s="6" t="s">
        <v>156</v>
      </c>
      <c r="BE135" s="83">
        <f>IF($U$135="základní",$N$135,0)</f>
        <v>0</v>
      </c>
      <c r="BF135" s="83">
        <f>IF($U$135="snížená",$N$135,0)</f>
        <v>0</v>
      </c>
      <c r="BG135" s="83">
        <f>IF($U$135="zákl. přenesená",$N$135,0)</f>
        <v>0</v>
      </c>
      <c r="BH135" s="83">
        <f>IF($U$135="sníž. přenesená",$N$135,0)</f>
        <v>0</v>
      </c>
      <c r="BI135" s="83">
        <f>IF($U$135="nulová",$N$135,0)</f>
        <v>0</v>
      </c>
      <c r="BJ135" s="6" t="s">
        <v>21</v>
      </c>
      <c r="BK135" s="83">
        <f>ROUND($L$135*$K$135,2)</f>
        <v>0</v>
      </c>
      <c r="BL135" s="6" t="s">
        <v>224</v>
      </c>
    </row>
    <row r="136" spans="2:64" s="6" customFormat="1" ht="27" customHeight="1" x14ac:dyDescent="0.3">
      <c r="B136" s="22"/>
      <c r="C136" s="138" t="s">
        <v>187</v>
      </c>
      <c r="D136" s="138" t="s">
        <v>225</v>
      </c>
      <c r="E136" s="139" t="s">
        <v>949</v>
      </c>
      <c r="F136" s="223" t="s">
        <v>950</v>
      </c>
      <c r="G136" s="224"/>
      <c r="H136" s="224"/>
      <c r="I136" s="224"/>
      <c r="J136" s="140" t="s">
        <v>215</v>
      </c>
      <c r="K136" s="141">
        <v>50</v>
      </c>
      <c r="L136" s="225">
        <v>0</v>
      </c>
      <c r="M136" s="224"/>
      <c r="N136" s="226">
        <f>ROUND($L$136*$K$136,2)</f>
        <v>0</v>
      </c>
      <c r="O136" s="212"/>
      <c r="P136" s="212"/>
      <c r="Q136" s="212"/>
      <c r="R136" s="23"/>
      <c r="T136" s="118"/>
      <c r="U136" s="29" t="s">
        <v>47</v>
      </c>
      <c r="V136" s="119">
        <v>0</v>
      </c>
      <c r="W136" s="119">
        <f>$V$136*$K$136</f>
        <v>0</v>
      </c>
      <c r="X136" s="119">
        <v>4.0000000000000003E-5</v>
      </c>
      <c r="Y136" s="119">
        <f>$X$136*$K$136</f>
        <v>2E-3</v>
      </c>
      <c r="Z136" s="119">
        <v>0</v>
      </c>
      <c r="AA136" s="120">
        <f>$Z$136*$K$136</f>
        <v>0</v>
      </c>
      <c r="AR136" s="6" t="s">
        <v>297</v>
      </c>
      <c r="AT136" s="6" t="s">
        <v>225</v>
      </c>
      <c r="AU136" s="6" t="s">
        <v>102</v>
      </c>
      <c r="AY136" s="6" t="s">
        <v>156</v>
      </c>
      <c r="BE136" s="83">
        <f>IF($U$136="základní",$N$136,0)</f>
        <v>0</v>
      </c>
      <c r="BF136" s="83">
        <f>IF($U$136="snížená",$N$136,0)</f>
        <v>0</v>
      </c>
      <c r="BG136" s="83">
        <f>IF($U$136="zákl. přenesená",$N$136,0)</f>
        <v>0</v>
      </c>
      <c r="BH136" s="83">
        <f>IF($U$136="sníž. přenesená",$N$136,0)</f>
        <v>0</v>
      </c>
      <c r="BI136" s="83">
        <f>IF($U$136="nulová",$N$136,0)</f>
        <v>0</v>
      </c>
      <c r="BJ136" s="6" t="s">
        <v>21</v>
      </c>
      <c r="BK136" s="83">
        <f>ROUND($L$136*$K$136,2)</f>
        <v>0</v>
      </c>
      <c r="BL136" s="6" t="s">
        <v>224</v>
      </c>
    </row>
    <row r="137" spans="2:64" s="6" customFormat="1" ht="27" customHeight="1" x14ac:dyDescent="0.3">
      <c r="B137" s="22"/>
      <c r="C137" s="138" t="s">
        <v>26</v>
      </c>
      <c r="D137" s="138" t="s">
        <v>225</v>
      </c>
      <c r="E137" s="139" t="s">
        <v>951</v>
      </c>
      <c r="F137" s="223" t="s">
        <v>952</v>
      </c>
      <c r="G137" s="224"/>
      <c r="H137" s="224"/>
      <c r="I137" s="224"/>
      <c r="J137" s="140" t="s">
        <v>215</v>
      </c>
      <c r="K137" s="141">
        <v>50</v>
      </c>
      <c r="L137" s="225">
        <v>0</v>
      </c>
      <c r="M137" s="224"/>
      <c r="N137" s="226">
        <f>ROUND($L$137*$K$137,2)</f>
        <v>0</v>
      </c>
      <c r="O137" s="212"/>
      <c r="P137" s="212"/>
      <c r="Q137" s="212"/>
      <c r="R137" s="23"/>
      <c r="T137" s="118"/>
      <c r="U137" s="29" t="s">
        <v>47</v>
      </c>
      <c r="V137" s="119">
        <v>0</v>
      </c>
      <c r="W137" s="119">
        <f>$V$137*$K$137</f>
        <v>0</v>
      </c>
      <c r="X137" s="119">
        <v>3.0000000000000001E-5</v>
      </c>
      <c r="Y137" s="119">
        <f>$X$137*$K$137</f>
        <v>1.5E-3</v>
      </c>
      <c r="Z137" s="119">
        <v>0</v>
      </c>
      <c r="AA137" s="120">
        <f>$Z$137*$K$137</f>
        <v>0</v>
      </c>
      <c r="AR137" s="6" t="s">
        <v>297</v>
      </c>
      <c r="AT137" s="6" t="s">
        <v>225</v>
      </c>
      <c r="AU137" s="6" t="s">
        <v>102</v>
      </c>
      <c r="AY137" s="6" t="s">
        <v>156</v>
      </c>
      <c r="BE137" s="83">
        <f>IF($U$137="základní",$N$137,0)</f>
        <v>0</v>
      </c>
      <c r="BF137" s="83">
        <f>IF($U$137="snížená",$N$137,0)</f>
        <v>0</v>
      </c>
      <c r="BG137" s="83">
        <f>IF($U$137="zákl. přenesená",$N$137,0)</f>
        <v>0</v>
      </c>
      <c r="BH137" s="83">
        <f>IF($U$137="sníž. přenesená",$N$137,0)</f>
        <v>0</v>
      </c>
      <c r="BI137" s="83">
        <f>IF($U$137="nulová",$N$137,0)</f>
        <v>0</v>
      </c>
      <c r="BJ137" s="6" t="s">
        <v>21</v>
      </c>
      <c r="BK137" s="83">
        <f>ROUND($L$137*$K$137,2)</f>
        <v>0</v>
      </c>
      <c r="BL137" s="6" t="s">
        <v>224</v>
      </c>
    </row>
    <row r="138" spans="2:64" s="6" customFormat="1" ht="15.75" customHeight="1" x14ac:dyDescent="0.3">
      <c r="B138" s="22"/>
      <c r="C138" s="138" t="s">
        <v>196</v>
      </c>
      <c r="D138" s="138" t="s">
        <v>225</v>
      </c>
      <c r="E138" s="139" t="s">
        <v>953</v>
      </c>
      <c r="F138" s="223" t="s">
        <v>954</v>
      </c>
      <c r="G138" s="224"/>
      <c r="H138" s="224"/>
      <c r="I138" s="224"/>
      <c r="J138" s="140" t="s">
        <v>215</v>
      </c>
      <c r="K138" s="141">
        <v>7</v>
      </c>
      <c r="L138" s="225">
        <v>0</v>
      </c>
      <c r="M138" s="224"/>
      <c r="N138" s="226">
        <f>ROUND($L$138*$K$138,2)</f>
        <v>0</v>
      </c>
      <c r="O138" s="212"/>
      <c r="P138" s="212"/>
      <c r="Q138" s="212"/>
      <c r="R138" s="23"/>
      <c r="T138" s="118"/>
      <c r="U138" s="29" t="s">
        <v>47</v>
      </c>
      <c r="V138" s="119">
        <v>0</v>
      </c>
      <c r="W138" s="119">
        <f>$V$138*$K$138</f>
        <v>0</v>
      </c>
      <c r="X138" s="119">
        <v>3.0000000000000001E-5</v>
      </c>
      <c r="Y138" s="119">
        <f>$X$138*$K$138</f>
        <v>2.1000000000000001E-4</v>
      </c>
      <c r="Z138" s="119">
        <v>0</v>
      </c>
      <c r="AA138" s="120">
        <f>$Z$138*$K$138</f>
        <v>0</v>
      </c>
      <c r="AR138" s="6" t="s">
        <v>297</v>
      </c>
      <c r="AT138" s="6" t="s">
        <v>225</v>
      </c>
      <c r="AU138" s="6" t="s">
        <v>102</v>
      </c>
      <c r="AY138" s="6" t="s">
        <v>156</v>
      </c>
      <c r="BE138" s="83">
        <f>IF($U$138="základní",$N$138,0)</f>
        <v>0</v>
      </c>
      <c r="BF138" s="83">
        <f>IF($U$138="snížená",$N$138,0)</f>
        <v>0</v>
      </c>
      <c r="BG138" s="83">
        <f>IF($U$138="zákl. přenesená",$N$138,0)</f>
        <v>0</v>
      </c>
      <c r="BH138" s="83">
        <f>IF($U$138="sníž. přenesená",$N$138,0)</f>
        <v>0</v>
      </c>
      <c r="BI138" s="83">
        <f>IF($U$138="nulová",$N$138,0)</f>
        <v>0</v>
      </c>
      <c r="BJ138" s="6" t="s">
        <v>21</v>
      </c>
      <c r="BK138" s="83">
        <f>ROUND($L$138*$K$138,2)</f>
        <v>0</v>
      </c>
      <c r="BL138" s="6" t="s">
        <v>224</v>
      </c>
    </row>
    <row r="139" spans="2:64" s="6" customFormat="1" ht="27" customHeight="1" x14ac:dyDescent="0.3">
      <c r="B139" s="22"/>
      <c r="C139" s="138" t="s">
        <v>201</v>
      </c>
      <c r="D139" s="138" t="s">
        <v>225</v>
      </c>
      <c r="E139" s="139" t="s">
        <v>955</v>
      </c>
      <c r="F139" s="223" t="s">
        <v>956</v>
      </c>
      <c r="G139" s="224"/>
      <c r="H139" s="224"/>
      <c r="I139" s="224"/>
      <c r="J139" s="140" t="s">
        <v>215</v>
      </c>
      <c r="K139" s="141">
        <v>10</v>
      </c>
      <c r="L139" s="225">
        <v>0</v>
      </c>
      <c r="M139" s="224"/>
      <c r="N139" s="226">
        <f>ROUND($L$139*$K$139,2)</f>
        <v>0</v>
      </c>
      <c r="O139" s="212"/>
      <c r="P139" s="212"/>
      <c r="Q139" s="212"/>
      <c r="R139" s="23"/>
      <c r="T139" s="118"/>
      <c r="U139" s="29" t="s">
        <v>47</v>
      </c>
      <c r="V139" s="119">
        <v>0</v>
      </c>
      <c r="W139" s="119">
        <f>$V$139*$K$139</f>
        <v>0</v>
      </c>
      <c r="X139" s="119">
        <v>4.0000000000000003E-5</v>
      </c>
      <c r="Y139" s="119">
        <f>$X$139*$K$139</f>
        <v>4.0000000000000002E-4</v>
      </c>
      <c r="Z139" s="119">
        <v>0</v>
      </c>
      <c r="AA139" s="120">
        <f>$Z$139*$K$139</f>
        <v>0</v>
      </c>
      <c r="AR139" s="6" t="s">
        <v>297</v>
      </c>
      <c r="AT139" s="6" t="s">
        <v>225</v>
      </c>
      <c r="AU139" s="6" t="s">
        <v>102</v>
      </c>
      <c r="AY139" s="6" t="s">
        <v>156</v>
      </c>
      <c r="BE139" s="83">
        <f>IF($U$139="základní",$N$139,0)</f>
        <v>0</v>
      </c>
      <c r="BF139" s="83">
        <f>IF($U$139="snížená",$N$139,0)</f>
        <v>0</v>
      </c>
      <c r="BG139" s="83">
        <f>IF($U$139="zákl. přenesená",$N$139,0)</f>
        <v>0</v>
      </c>
      <c r="BH139" s="83">
        <f>IF($U$139="sníž. přenesená",$N$139,0)</f>
        <v>0</v>
      </c>
      <c r="BI139" s="83">
        <f>IF($U$139="nulová",$N$139,0)</f>
        <v>0</v>
      </c>
      <c r="BJ139" s="6" t="s">
        <v>21</v>
      </c>
      <c r="BK139" s="83">
        <f>ROUND($L$139*$K$139,2)</f>
        <v>0</v>
      </c>
      <c r="BL139" s="6" t="s">
        <v>224</v>
      </c>
    </row>
    <row r="140" spans="2:64" s="6" customFormat="1" ht="27" customHeight="1" x14ac:dyDescent="0.3">
      <c r="B140" s="22"/>
      <c r="C140" s="114" t="s">
        <v>206</v>
      </c>
      <c r="D140" s="114" t="s">
        <v>157</v>
      </c>
      <c r="E140" s="115" t="s">
        <v>492</v>
      </c>
      <c r="F140" s="211" t="s">
        <v>493</v>
      </c>
      <c r="G140" s="212"/>
      <c r="H140" s="212"/>
      <c r="I140" s="212"/>
      <c r="J140" s="116" t="s">
        <v>178</v>
      </c>
      <c r="K140" s="117">
        <v>6.0000000000000001E-3</v>
      </c>
      <c r="L140" s="213">
        <v>0</v>
      </c>
      <c r="M140" s="212"/>
      <c r="N140" s="214">
        <f>ROUND($L$140*$K$140,2)</f>
        <v>0</v>
      </c>
      <c r="O140" s="212"/>
      <c r="P140" s="212"/>
      <c r="Q140" s="212"/>
      <c r="R140" s="23"/>
      <c r="T140" s="118"/>
      <c r="U140" s="29" t="s">
        <v>47</v>
      </c>
      <c r="V140" s="119">
        <v>1.74</v>
      </c>
      <c r="W140" s="119">
        <f>$V$140*$K$140</f>
        <v>1.044E-2</v>
      </c>
      <c r="X140" s="119">
        <v>0</v>
      </c>
      <c r="Y140" s="119">
        <f>$X$140*$K$140</f>
        <v>0</v>
      </c>
      <c r="Z140" s="119">
        <v>0</v>
      </c>
      <c r="AA140" s="120">
        <f>$Z$140*$K$140</f>
        <v>0</v>
      </c>
      <c r="AR140" s="6" t="s">
        <v>224</v>
      </c>
      <c r="AT140" s="6" t="s">
        <v>157</v>
      </c>
      <c r="AU140" s="6" t="s">
        <v>102</v>
      </c>
      <c r="AY140" s="6" t="s">
        <v>156</v>
      </c>
      <c r="BE140" s="83">
        <f>IF($U$140="základní",$N$140,0)</f>
        <v>0</v>
      </c>
      <c r="BF140" s="83">
        <f>IF($U$140="snížená",$N$140,0)</f>
        <v>0</v>
      </c>
      <c r="BG140" s="83">
        <f>IF($U$140="zákl. přenesená",$N$140,0)</f>
        <v>0</v>
      </c>
      <c r="BH140" s="83">
        <f>IF($U$140="sníž. přenesená",$N$140,0)</f>
        <v>0</v>
      </c>
      <c r="BI140" s="83">
        <f>IF($U$140="nulová",$N$140,0)</f>
        <v>0</v>
      </c>
      <c r="BJ140" s="6" t="s">
        <v>21</v>
      </c>
      <c r="BK140" s="83">
        <f>ROUND($L$140*$K$140,2)</f>
        <v>0</v>
      </c>
      <c r="BL140" s="6" t="s">
        <v>224</v>
      </c>
    </row>
    <row r="141" spans="2:64" s="104" customFormat="1" ht="30.75" customHeight="1" x14ac:dyDescent="0.3">
      <c r="B141" s="105"/>
      <c r="D141" s="113" t="s">
        <v>933</v>
      </c>
      <c r="N141" s="205">
        <f>$BK$141</f>
        <v>0</v>
      </c>
      <c r="O141" s="206"/>
      <c r="P141" s="206"/>
      <c r="Q141" s="206"/>
      <c r="R141" s="108"/>
      <c r="T141" s="109"/>
      <c r="W141" s="110">
        <f>SUM($W$142:$W$147)</f>
        <v>8.9217600000000008</v>
      </c>
      <c r="Y141" s="110">
        <f>SUM($Y$142:$Y$147)</f>
        <v>7.5399999999999998E-3</v>
      </c>
      <c r="AA141" s="111">
        <f>SUM($AA$142:$AA$147)</f>
        <v>0</v>
      </c>
      <c r="AR141" s="107" t="s">
        <v>102</v>
      </c>
      <c r="AT141" s="107" t="s">
        <v>81</v>
      </c>
      <c r="AU141" s="107" t="s">
        <v>21</v>
      </c>
      <c r="AY141" s="107" t="s">
        <v>156</v>
      </c>
      <c r="BK141" s="112">
        <f>SUM($BK$142:$BK$147)</f>
        <v>0</v>
      </c>
    </row>
    <row r="142" spans="2:64" s="6" customFormat="1" ht="27" customHeight="1" x14ac:dyDescent="0.3">
      <c r="B142" s="22"/>
      <c r="C142" s="114" t="s">
        <v>212</v>
      </c>
      <c r="D142" s="114" t="s">
        <v>157</v>
      </c>
      <c r="E142" s="115" t="s">
        <v>957</v>
      </c>
      <c r="F142" s="211" t="s">
        <v>958</v>
      </c>
      <c r="G142" s="212"/>
      <c r="H142" s="212"/>
      <c r="I142" s="212"/>
      <c r="J142" s="116" t="s">
        <v>215</v>
      </c>
      <c r="K142" s="117">
        <v>2</v>
      </c>
      <c r="L142" s="213">
        <v>0</v>
      </c>
      <c r="M142" s="212"/>
      <c r="N142" s="214">
        <f>ROUND($L$142*$K$142,2)</f>
        <v>0</v>
      </c>
      <c r="O142" s="212"/>
      <c r="P142" s="212"/>
      <c r="Q142" s="212"/>
      <c r="R142" s="23"/>
      <c r="T142" s="118"/>
      <c r="U142" s="29" t="s">
        <v>47</v>
      </c>
      <c r="V142" s="119">
        <v>0.65900000000000003</v>
      </c>
      <c r="W142" s="119">
        <f>$V$142*$K$142</f>
        <v>1.3180000000000001</v>
      </c>
      <c r="X142" s="119">
        <v>2.9E-4</v>
      </c>
      <c r="Y142" s="119">
        <f>$X$142*$K$142</f>
        <v>5.8E-4</v>
      </c>
      <c r="Z142" s="119">
        <v>0</v>
      </c>
      <c r="AA142" s="120">
        <f>$Z$142*$K$142</f>
        <v>0</v>
      </c>
      <c r="AR142" s="6" t="s">
        <v>224</v>
      </c>
      <c r="AT142" s="6" t="s">
        <v>157</v>
      </c>
      <c r="AU142" s="6" t="s">
        <v>102</v>
      </c>
      <c r="AY142" s="6" t="s">
        <v>156</v>
      </c>
      <c r="BE142" s="83">
        <f>IF($U$142="základní",$N$142,0)</f>
        <v>0</v>
      </c>
      <c r="BF142" s="83">
        <f>IF($U$142="snížená",$N$142,0)</f>
        <v>0</v>
      </c>
      <c r="BG142" s="83">
        <f>IF($U$142="zákl. přenesená",$N$142,0)</f>
        <v>0</v>
      </c>
      <c r="BH142" s="83">
        <f>IF($U$142="sníž. přenesená",$N$142,0)</f>
        <v>0</v>
      </c>
      <c r="BI142" s="83">
        <f>IF($U$142="nulová",$N$142,0)</f>
        <v>0</v>
      </c>
      <c r="BJ142" s="6" t="s">
        <v>21</v>
      </c>
      <c r="BK142" s="83">
        <f>ROUND($L$142*$K$142,2)</f>
        <v>0</v>
      </c>
      <c r="BL142" s="6" t="s">
        <v>224</v>
      </c>
    </row>
    <row r="143" spans="2:64" s="6" customFormat="1" ht="27" customHeight="1" x14ac:dyDescent="0.3">
      <c r="B143" s="22"/>
      <c r="C143" s="114" t="s">
        <v>8</v>
      </c>
      <c r="D143" s="114" t="s">
        <v>157</v>
      </c>
      <c r="E143" s="115" t="s">
        <v>959</v>
      </c>
      <c r="F143" s="211" t="s">
        <v>960</v>
      </c>
      <c r="G143" s="212"/>
      <c r="H143" s="212"/>
      <c r="I143" s="212"/>
      <c r="J143" s="116" t="s">
        <v>215</v>
      </c>
      <c r="K143" s="117">
        <v>7</v>
      </c>
      <c r="L143" s="213">
        <v>0</v>
      </c>
      <c r="M143" s="212"/>
      <c r="N143" s="214">
        <f>ROUND($L$143*$K$143,2)</f>
        <v>0</v>
      </c>
      <c r="O143" s="212"/>
      <c r="P143" s="212"/>
      <c r="Q143" s="212"/>
      <c r="R143" s="23"/>
      <c r="T143" s="118"/>
      <c r="U143" s="29" t="s">
        <v>47</v>
      </c>
      <c r="V143" s="119">
        <v>0.72799999999999998</v>
      </c>
      <c r="W143" s="119">
        <f>$V$143*$K$143</f>
        <v>5.0960000000000001</v>
      </c>
      <c r="X143" s="119">
        <v>3.5E-4</v>
      </c>
      <c r="Y143" s="119">
        <f>$X$143*$K$143</f>
        <v>2.4499999999999999E-3</v>
      </c>
      <c r="Z143" s="119">
        <v>0</v>
      </c>
      <c r="AA143" s="120">
        <f>$Z$143*$K$143</f>
        <v>0</v>
      </c>
      <c r="AR143" s="6" t="s">
        <v>224</v>
      </c>
      <c r="AT143" s="6" t="s">
        <v>157</v>
      </c>
      <c r="AU143" s="6" t="s">
        <v>102</v>
      </c>
      <c r="AY143" s="6" t="s">
        <v>156</v>
      </c>
      <c r="BE143" s="83">
        <f>IF($U$143="základní",$N$143,0)</f>
        <v>0</v>
      </c>
      <c r="BF143" s="83">
        <f>IF($U$143="snížená",$N$143,0)</f>
        <v>0</v>
      </c>
      <c r="BG143" s="83">
        <f>IF($U$143="zákl. přenesená",$N$143,0)</f>
        <v>0</v>
      </c>
      <c r="BH143" s="83">
        <f>IF($U$143="sníž. přenesená",$N$143,0)</f>
        <v>0</v>
      </c>
      <c r="BI143" s="83">
        <f>IF($U$143="nulová",$N$143,0)</f>
        <v>0</v>
      </c>
      <c r="BJ143" s="6" t="s">
        <v>21</v>
      </c>
      <c r="BK143" s="83">
        <f>ROUND($L$143*$K$143,2)</f>
        <v>0</v>
      </c>
      <c r="BL143" s="6" t="s">
        <v>224</v>
      </c>
    </row>
    <row r="144" spans="2:64" s="6" customFormat="1" ht="27" customHeight="1" x14ac:dyDescent="0.3">
      <c r="B144" s="22"/>
      <c r="C144" s="114" t="s">
        <v>224</v>
      </c>
      <c r="D144" s="114" t="s">
        <v>157</v>
      </c>
      <c r="E144" s="115" t="s">
        <v>961</v>
      </c>
      <c r="F144" s="211" t="s">
        <v>962</v>
      </c>
      <c r="G144" s="212"/>
      <c r="H144" s="212"/>
      <c r="I144" s="212"/>
      <c r="J144" s="116" t="s">
        <v>215</v>
      </c>
      <c r="K144" s="117">
        <v>3</v>
      </c>
      <c r="L144" s="213">
        <v>0</v>
      </c>
      <c r="M144" s="212"/>
      <c r="N144" s="214">
        <f>ROUND($L$144*$K$144,2)</f>
        <v>0</v>
      </c>
      <c r="O144" s="212"/>
      <c r="P144" s="212"/>
      <c r="Q144" s="212"/>
      <c r="R144" s="23"/>
      <c r="T144" s="118"/>
      <c r="U144" s="29" t="s">
        <v>47</v>
      </c>
      <c r="V144" s="119">
        <v>0.83199999999999996</v>
      </c>
      <c r="W144" s="119">
        <f>$V$144*$K$144</f>
        <v>2.496</v>
      </c>
      <c r="X144" s="119">
        <v>1.14E-3</v>
      </c>
      <c r="Y144" s="119">
        <f>$X$144*$K$144</f>
        <v>3.4199999999999999E-3</v>
      </c>
      <c r="Z144" s="119">
        <v>0</v>
      </c>
      <c r="AA144" s="120">
        <f>$Z$144*$K$144</f>
        <v>0</v>
      </c>
      <c r="AR144" s="6" t="s">
        <v>224</v>
      </c>
      <c r="AT144" s="6" t="s">
        <v>157</v>
      </c>
      <c r="AU144" s="6" t="s">
        <v>102</v>
      </c>
      <c r="AY144" s="6" t="s">
        <v>156</v>
      </c>
      <c r="BE144" s="83">
        <f>IF($U$144="základní",$N$144,0)</f>
        <v>0</v>
      </c>
      <c r="BF144" s="83">
        <f>IF($U$144="snížená",$N$144,0)</f>
        <v>0</v>
      </c>
      <c r="BG144" s="83">
        <f>IF($U$144="zákl. přenesená",$N$144,0)</f>
        <v>0</v>
      </c>
      <c r="BH144" s="83">
        <f>IF($U$144="sníž. přenesená",$N$144,0)</f>
        <v>0</v>
      </c>
      <c r="BI144" s="83">
        <f>IF($U$144="nulová",$N$144,0)</f>
        <v>0</v>
      </c>
      <c r="BJ144" s="6" t="s">
        <v>21</v>
      </c>
      <c r="BK144" s="83">
        <f>ROUND($L$144*$K$144,2)</f>
        <v>0</v>
      </c>
      <c r="BL144" s="6" t="s">
        <v>224</v>
      </c>
    </row>
    <row r="145" spans="2:64" s="6" customFormat="1" ht="15.75" customHeight="1" x14ac:dyDescent="0.3">
      <c r="B145" s="22"/>
      <c r="C145" s="138" t="s">
        <v>229</v>
      </c>
      <c r="D145" s="138" t="s">
        <v>225</v>
      </c>
      <c r="E145" s="139" t="s">
        <v>963</v>
      </c>
      <c r="F145" s="223" t="s">
        <v>964</v>
      </c>
      <c r="G145" s="224"/>
      <c r="H145" s="224"/>
      <c r="I145" s="224"/>
      <c r="J145" s="140" t="s">
        <v>333</v>
      </c>
      <c r="K145" s="141">
        <v>1</v>
      </c>
      <c r="L145" s="225">
        <v>0</v>
      </c>
      <c r="M145" s="224"/>
      <c r="N145" s="226">
        <f>ROUND($L$145*$K$145,2)</f>
        <v>0</v>
      </c>
      <c r="O145" s="212"/>
      <c r="P145" s="212"/>
      <c r="Q145" s="212"/>
      <c r="R145" s="23"/>
      <c r="T145" s="118"/>
      <c r="U145" s="29" t="s">
        <v>47</v>
      </c>
      <c r="V145" s="119">
        <v>0</v>
      </c>
      <c r="W145" s="119">
        <f>$V$145*$K$145</f>
        <v>0</v>
      </c>
      <c r="X145" s="119">
        <v>3.3E-4</v>
      </c>
      <c r="Y145" s="119">
        <f>$X$145*$K$145</f>
        <v>3.3E-4</v>
      </c>
      <c r="Z145" s="119">
        <v>0</v>
      </c>
      <c r="AA145" s="120">
        <f>$Z$145*$K$145</f>
        <v>0</v>
      </c>
      <c r="AR145" s="6" t="s">
        <v>297</v>
      </c>
      <c r="AT145" s="6" t="s">
        <v>225</v>
      </c>
      <c r="AU145" s="6" t="s">
        <v>102</v>
      </c>
      <c r="AY145" s="6" t="s">
        <v>156</v>
      </c>
      <c r="BE145" s="83">
        <f>IF($U$145="základní",$N$145,0)</f>
        <v>0</v>
      </c>
      <c r="BF145" s="83">
        <f>IF($U$145="snížená",$N$145,0)</f>
        <v>0</v>
      </c>
      <c r="BG145" s="83">
        <f>IF($U$145="zákl. přenesená",$N$145,0)</f>
        <v>0</v>
      </c>
      <c r="BH145" s="83">
        <f>IF($U$145="sníž. přenesená",$N$145,0)</f>
        <v>0</v>
      </c>
      <c r="BI145" s="83">
        <f>IF($U$145="nulová",$N$145,0)</f>
        <v>0</v>
      </c>
      <c r="BJ145" s="6" t="s">
        <v>21</v>
      </c>
      <c r="BK145" s="83">
        <f>ROUND($L$145*$K$145,2)</f>
        <v>0</v>
      </c>
      <c r="BL145" s="6" t="s">
        <v>224</v>
      </c>
    </row>
    <row r="146" spans="2:64" s="6" customFormat="1" ht="15.75" customHeight="1" x14ac:dyDescent="0.3">
      <c r="B146" s="22"/>
      <c r="C146" s="138" t="s">
        <v>240</v>
      </c>
      <c r="D146" s="138" t="s">
        <v>225</v>
      </c>
      <c r="E146" s="139" t="s">
        <v>965</v>
      </c>
      <c r="F146" s="223" t="s">
        <v>966</v>
      </c>
      <c r="G146" s="224"/>
      <c r="H146" s="224"/>
      <c r="I146" s="224"/>
      <c r="J146" s="140" t="s">
        <v>333</v>
      </c>
      <c r="K146" s="141">
        <v>2</v>
      </c>
      <c r="L146" s="225">
        <v>0</v>
      </c>
      <c r="M146" s="224"/>
      <c r="N146" s="226">
        <f>ROUND($L$146*$K$146,2)</f>
        <v>0</v>
      </c>
      <c r="O146" s="212"/>
      <c r="P146" s="212"/>
      <c r="Q146" s="212"/>
      <c r="R146" s="23"/>
      <c r="T146" s="118"/>
      <c r="U146" s="29" t="s">
        <v>47</v>
      </c>
      <c r="V146" s="119">
        <v>0</v>
      </c>
      <c r="W146" s="119">
        <f>$V$146*$K$146</f>
        <v>0</v>
      </c>
      <c r="X146" s="119">
        <v>3.8000000000000002E-4</v>
      </c>
      <c r="Y146" s="119">
        <f>$X$146*$K$146</f>
        <v>7.6000000000000004E-4</v>
      </c>
      <c r="Z146" s="119">
        <v>0</v>
      </c>
      <c r="AA146" s="120">
        <f>$Z$146*$K$146</f>
        <v>0</v>
      </c>
      <c r="AR146" s="6" t="s">
        <v>297</v>
      </c>
      <c r="AT146" s="6" t="s">
        <v>225</v>
      </c>
      <c r="AU146" s="6" t="s">
        <v>102</v>
      </c>
      <c r="AY146" s="6" t="s">
        <v>156</v>
      </c>
      <c r="BE146" s="83">
        <f>IF($U$146="základní",$N$146,0)</f>
        <v>0</v>
      </c>
      <c r="BF146" s="83">
        <f>IF($U$146="snížená",$N$146,0)</f>
        <v>0</v>
      </c>
      <c r="BG146" s="83">
        <f>IF($U$146="zákl. přenesená",$N$146,0)</f>
        <v>0</v>
      </c>
      <c r="BH146" s="83">
        <f>IF($U$146="sníž. přenesená",$N$146,0)</f>
        <v>0</v>
      </c>
      <c r="BI146" s="83">
        <f>IF($U$146="nulová",$N$146,0)</f>
        <v>0</v>
      </c>
      <c r="BJ146" s="6" t="s">
        <v>21</v>
      </c>
      <c r="BK146" s="83">
        <f>ROUND($L$146*$K$146,2)</f>
        <v>0</v>
      </c>
      <c r="BL146" s="6" t="s">
        <v>224</v>
      </c>
    </row>
    <row r="147" spans="2:64" s="6" customFormat="1" ht="27" customHeight="1" x14ac:dyDescent="0.3">
      <c r="B147" s="22"/>
      <c r="C147" s="114" t="s">
        <v>246</v>
      </c>
      <c r="D147" s="114" t="s">
        <v>157</v>
      </c>
      <c r="E147" s="115" t="s">
        <v>967</v>
      </c>
      <c r="F147" s="211" t="s">
        <v>968</v>
      </c>
      <c r="G147" s="212"/>
      <c r="H147" s="212"/>
      <c r="I147" s="212"/>
      <c r="J147" s="116" t="s">
        <v>178</v>
      </c>
      <c r="K147" s="117">
        <v>8.0000000000000002E-3</v>
      </c>
      <c r="L147" s="213">
        <v>0</v>
      </c>
      <c r="M147" s="212"/>
      <c r="N147" s="214">
        <f>ROUND($L$147*$K$147,2)</f>
        <v>0</v>
      </c>
      <c r="O147" s="212"/>
      <c r="P147" s="212"/>
      <c r="Q147" s="212"/>
      <c r="R147" s="23"/>
      <c r="T147" s="118"/>
      <c r="U147" s="29" t="s">
        <v>47</v>
      </c>
      <c r="V147" s="119">
        <v>1.47</v>
      </c>
      <c r="W147" s="119">
        <f>$V$147*$K$147</f>
        <v>1.176E-2</v>
      </c>
      <c r="X147" s="119">
        <v>0</v>
      </c>
      <c r="Y147" s="119">
        <f>$X$147*$K$147</f>
        <v>0</v>
      </c>
      <c r="Z147" s="119">
        <v>0</v>
      </c>
      <c r="AA147" s="120">
        <f>$Z$147*$K$147</f>
        <v>0</v>
      </c>
      <c r="AR147" s="6" t="s">
        <v>224</v>
      </c>
      <c r="AT147" s="6" t="s">
        <v>157</v>
      </c>
      <c r="AU147" s="6" t="s">
        <v>102</v>
      </c>
      <c r="AY147" s="6" t="s">
        <v>156</v>
      </c>
      <c r="BE147" s="83">
        <f>IF($U$147="základní",$N$147,0)</f>
        <v>0</v>
      </c>
      <c r="BF147" s="83">
        <f>IF($U$147="snížená",$N$147,0)</f>
        <v>0</v>
      </c>
      <c r="BG147" s="83">
        <f>IF($U$147="zákl. přenesená",$N$147,0)</f>
        <v>0</v>
      </c>
      <c r="BH147" s="83">
        <f>IF($U$147="sníž. přenesená",$N$147,0)</f>
        <v>0</v>
      </c>
      <c r="BI147" s="83">
        <f>IF($U$147="nulová",$N$147,0)</f>
        <v>0</v>
      </c>
      <c r="BJ147" s="6" t="s">
        <v>21</v>
      </c>
      <c r="BK147" s="83">
        <f>ROUND($L$147*$K$147,2)</f>
        <v>0</v>
      </c>
      <c r="BL147" s="6" t="s">
        <v>224</v>
      </c>
    </row>
    <row r="148" spans="2:64" s="104" customFormat="1" ht="30.75" customHeight="1" x14ac:dyDescent="0.3">
      <c r="B148" s="105"/>
      <c r="D148" s="113" t="s">
        <v>934</v>
      </c>
      <c r="N148" s="205">
        <f>$BK$148</f>
        <v>0</v>
      </c>
      <c r="O148" s="206"/>
      <c r="P148" s="206"/>
      <c r="Q148" s="206"/>
      <c r="R148" s="108"/>
      <c r="T148" s="109"/>
      <c r="W148" s="110">
        <f>SUM($W$149:$W$155)</f>
        <v>7.4835779999999987</v>
      </c>
      <c r="Y148" s="110">
        <f>SUM($Y$149:$Y$155)</f>
        <v>1.3690000000000001E-2</v>
      </c>
      <c r="AA148" s="111">
        <f>SUM($AA$149:$AA$155)</f>
        <v>0</v>
      </c>
      <c r="AR148" s="107" t="s">
        <v>102</v>
      </c>
      <c r="AT148" s="107" t="s">
        <v>81</v>
      </c>
      <c r="AU148" s="107" t="s">
        <v>21</v>
      </c>
      <c r="AY148" s="107" t="s">
        <v>156</v>
      </c>
      <c r="BK148" s="112">
        <f>SUM($BK$149:$BK$155)</f>
        <v>0</v>
      </c>
    </row>
    <row r="149" spans="2:64" s="6" customFormat="1" ht="15.75" customHeight="1" x14ac:dyDescent="0.3">
      <c r="B149" s="22"/>
      <c r="C149" s="114" t="s">
        <v>249</v>
      </c>
      <c r="D149" s="114" t="s">
        <v>157</v>
      </c>
      <c r="E149" s="115" t="s">
        <v>969</v>
      </c>
      <c r="F149" s="211" t="s">
        <v>970</v>
      </c>
      <c r="G149" s="212"/>
      <c r="H149" s="212"/>
      <c r="I149" s="212"/>
      <c r="J149" s="116" t="s">
        <v>333</v>
      </c>
      <c r="K149" s="117">
        <v>2</v>
      </c>
      <c r="L149" s="213">
        <v>0</v>
      </c>
      <c r="M149" s="212"/>
      <c r="N149" s="214">
        <f>ROUND($L$149*$K$149,2)</f>
        <v>0</v>
      </c>
      <c r="O149" s="212"/>
      <c r="P149" s="212"/>
      <c r="Q149" s="212"/>
      <c r="R149" s="23"/>
      <c r="T149" s="118"/>
      <c r="U149" s="29" t="s">
        <v>47</v>
      </c>
      <c r="V149" s="119">
        <v>0.26600000000000001</v>
      </c>
      <c r="W149" s="119">
        <f>$V$149*$K$149</f>
        <v>0.53200000000000003</v>
      </c>
      <c r="X149" s="119">
        <v>1.3600000000000001E-3</v>
      </c>
      <c r="Y149" s="119">
        <f>$X$149*$K$149</f>
        <v>2.7200000000000002E-3</v>
      </c>
      <c r="Z149" s="119">
        <v>0</v>
      </c>
      <c r="AA149" s="120">
        <f>$Z$149*$K$149</f>
        <v>0</v>
      </c>
      <c r="AR149" s="6" t="s">
        <v>224</v>
      </c>
      <c r="AT149" s="6" t="s">
        <v>157</v>
      </c>
      <c r="AU149" s="6" t="s">
        <v>102</v>
      </c>
      <c r="AY149" s="6" t="s">
        <v>156</v>
      </c>
      <c r="BE149" s="83">
        <f>IF($U$149="základní",$N$149,0)</f>
        <v>0</v>
      </c>
      <c r="BF149" s="83">
        <f>IF($U$149="snížená",$N$149,0)</f>
        <v>0</v>
      </c>
      <c r="BG149" s="83">
        <f>IF($U$149="zákl. přenesená",$N$149,0)</f>
        <v>0</v>
      </c>
      <c r="BH149" s="83">
        <f>IF($U$149="sníž. přenesená",$N$149,0)</f>
        <v>0</v>
      </c>
      <c r="BI149" s="83">
        <f>IF($U$149="nulová",$N$149,0)</f>
        <v>0</v>
      </c>
      <c r="BJ149" s="6" t="s">
        <v>21</v>
      </c>
      <c r="BK149" s="83">
        <f>ROUND($L$149*$K$149,2)</f>
        <v>0</v>
      </c>
      <c r="BL149" s="6" t="s">
        <v>224</v>
      </c>
    </row>
    <row r="150" spans="2:64" s="6" customFormat="1" ht="27" customHeight="1" x14ac:dyDescent="0.3">
      <c r="B150" s="22"/>
      <c r="C150" s="114" t="s">
        <v>7</v>
      </c>
      <c r="D150" s="114" t="s">
        <v>157</v>
      </c>
      <c r="E150" s="115" t="s">
        <v>971</v>
      </c>
      <c r="F150" s="211" t="s">
        <v>972</v>
      </c>
      <c r="G150" s="212"/>
      <c r="H150" s="212"/>
      <c r="I150" s="212"/>
      <c r="J150" s="116" t="s">
        <v>215</v>
      </c>
      <c r="K150" s="117">
        <v>4</v>
      </c>
      <c r="L150" s="213">
        <v>0</v>
      </c>
      <c r="M150" s="212"/>
      <c r="N150" s="214">
        <f>ROUND($L$150*$K$150,2)</f>
        <v>0</v>
      </c>
      <c r="O150" s="212"/>
      <c r="P150" s="212"/>
      <c r="Q150" s="212"/>
      <c r="R150" s="23"/>
      <c r="T150" s="118"/>
      <c r="U150" s="29" t="s">
        <v>47</v>
      </c>
      <c r="V150" s="119">
        <v>0.55600000000000005</v>
      </c>
      <c r="W150" s="119">
        <f>$V$150*$K$150</f>
        <v>2.2240000000000002</v>
      </c>
      <c r="X150" s="119">
        <v>4.0000000000000002E-4</v>
      </c>
      <c r="Y150" s="119">
        <f>$X$150*$K$150</f>
        <v>1.6000000000000001E-3</v>
      </c>
      <c r="Z150" s="119">
        <v>0</v>
      </c>
      <c r="AA150" s="120">
        <f>$Z$150*$K$150</f>
        <v>0</v>
      </c>
      <c r="AR150" s="6" t="s">
        <v>224</v>
      </c>
      <c r="AT150" s="6" t="s">
        <v>157</v>
      </c>
      <c r="AU150" s="6" t="s">
        <v>102</v>
      </c>
      <c r="AY150" s="6" t="s">
        <v>156</v>
      </c>
      <c r="BE150" s="83">
        <f>IF($U$150="základní",$N$150,0)</f>
        <v>0</v>
      </c>
      <c r="BF150" s="83">
        <f>IF($U$150="snížená",$N$150,0)</f>
        <v>0</v>
      </c>
      <c r="BG150" s="83">
        <f>IF($U$150="zákl. přenesená",$N$150,0)</f>
        <v>0</v>
      </c>
      <c r="BH150" s="83">
        <f>IF($U$150="sníž. přenesená",$N$150,0)</f>
        <v>0</v>
      </c>
      <c r="BI150" s="83">
        <f>IF($U$150="nulová",$N$150,0)</f>
        <v>0</v>
      </c>
      <c r="BJ150" s="6" t="s">
        <v>21</v>
      </c>
      <c r="BK150" s="83">
        <f>ROUND($L$150*$K$150,2)</f>
        <v>0</v>
      </c>
      <c r="BL150" s="6" t="s">
        <v>224</v>
      </c>
    </row>
    <row r="151" spans="2:64" s="6" customFormat="1" ht="27" customHeight="1" x14ac:dyDescent="0.3">
      <c r="B151" s="22"/>
      <c r="C151" s="114" t="s">
        <v>255</v>
      </c>
      <c r="D151" s="114" t="s">
        <v>157</v>
      </c>
      <c r="E151" s="115" t="s">
        <v>973</v>
      </c>
      <c r="F151" s="211" t="s">
        <v>974</v>
      </c>
      <c r="G151" s="212"/>
      <c r="H151" s="212"/>
      <c r="I151" s="212"/>
      <c r="J151" s="116" t="s">
        <v>215</v>
      </c>
      <c r="K151" s="117">
        <v>5</v>
      </c>
      <c r="L151" s="213">
        <v>0</v>
      </c>
      <c r="M151" s="212"/>
      <c r="N151" s="214">
        <f>ROUND($L$151*$K$151,2)</f>
        <v>0</v>
      </c>
      <c r="O151" s="212"/>
      <c r="P151" s="212"/>
      <c r="Q151" s="212"/>
      <c r="R151" s="23"/>
      <c r="T151" s="118"/>
      <c r="U151" s="29" t="s">
        <v>47</v>
      </c>
      <c r="V151" s="119">
        <v>0.52900000000000003</v>
      </c>
      <c r="W151" s="119">
        <f>$V$151*$K$151</f>
        <v>2.645</v>
      </c>
      <c r="X151" s="119">
        <v>6.6E-4</v>
      </c>
      <c r="Y151" s="119">
        <f>$X$151*$K$151</f>
        <v>3.3E-3</v>
      </c>
      <c r="Z151" s="119">
        <v>0</v>
      </c>
      <c r="AA151" s="120">
        <f>$Z$151*$K$151</f>
        <v>0</v>
      </c>
      <c r="AR151" s="6" t="s">
        <v>224</v>
      </c>
      <c r="AT151" s="6" t="s">
        <v>157</v>
      </c>
      <c r="AU151" s="6" t="s">
        <v>102</v>
      </c>
      <c r="AY151" s="6" t="s">
        <v>156</v>
      </c>
      <c r="BE151" s="83">
        <f>IF($U$151="základní",$N$151,0)</f>
        <v>0</v>
      </c>
      <c r="BF151" s="83">
        <f>IF($U$151="snížená",$N$151,0)</f>
        <v>0</v>
      </c>
      <c r="BG151" s="83">
        <f>IF($U$151="zákl. přenesená",$N$151,0)</f>
        <v>0</v>
      </c>
      <c r="BH151" s="83">
        <f>IF($U$151="sníž. přenesená",$N$151,0)</f>
        <v>0</v>
      </c>
      <c r="BI151" s="83">
        <f>IF($U$151="nulová",$N$151,0)</f>
        <v>0</v>
      </c>
      <c r="BJ151" s="6" t="s">
        <v>21</v>
      </c>
      <c r="BK151" s="83">
        <f>ROUND($L$151*$K$151,2)</f>
        <v>0</v>
      </c>
      <c r="BL151" s="6" t="s">
        <v>224</v>
      </c>
    </row>
    <row r="152" spans="2:64" s="6" customFormat="1" ht="15.75" customHeight="1" x14ac:dyDescent="0.3">
      <c r="B152" s="22"/>
      <c r="C152" s="114" t="s">
        <v>259</v>
      </c>
      <c r="D152" s="114" t="s">
        <v>157</v>
      </c>
      <c r="E152" s="115" t="s">
        <v>975</v>
      </c>
      <c r="F152" s="211" t="s">
        <v>976</v>
      </c>
      <c r="G152" s="212"/>
      <c r="H152" s="212"/>
      <c r="I152" s="212"/>
      <c r="J152" s="116" t="s">
        <v>333</v>
      </c>
      <c r="K152" s="117">
        <v>8</v>
      </c>
      <c r="L152" s="213">
        <v>0</v>
      </c>
      <c r="M152" s="212"/>
      <c r="N152" s="214">
        <f>ROUND($L$152*$K$152,2)</f>
        <v>0</v>
      </c>
      <c r="O152" s="212"/>
      <c r="P152" s="212"/>
      <c r="Q152" s="212"/>
      <c r="R152" s="23"/>
      <c r="T152" s="118"/>
      <c r="U152" s="29" t="s">
        <v>47</v>
      </c>
      <c r="V152" s="119">
        <v>0.20699999999999999</v>
      </c>
      <c r="W152" s="119">
        <f>$V$152*$K$152</f>
        <v>1.6559999999999999</v>
      </c>
      <c r="X152" s="119">
        <v>5.6999999999999998E-4</v>
      </c>
      <c r="Y152" s="119">
        <f>$X$152*$K$152</f>
        <v>4.5599999999999998E-3</v>
      </c>
      <c r="Z152" s="119">
        <v>0</v>
      </c>
      <c r="AA152" s="120">
        <f>$Z$152*$K$152</f>
        <v>0</v>
      </c>
      <c r="AR152" s="6" t="s">
        <v>224</v>
      </c>
      <c r="AT152" s="6" t="s">
        <v>157</v>
      </c>
      <c r="AU152" s="6" t="s">
        <v>102</v>
      </c>
      <c r="AY152" s="6" t="s">
        <v>156</v>
      </c>
      <c r="BE152" s="83">
        <f>IF($U$152="základní",$N$152,0)</f>
        <v>0</v>
      </c>
      <c r="BF152" s="83">
        <f>IF($U$152="snížená",$N$152,0)</f>
        <v>0</v>
      </c>
      <c r="BG152" s="83">
        <f>IF($U$152="zákl. přenesená",$N$152,0)</f>
        <v>0</v>
      </c>
      <c r="BH152" s="83">
        <f>IF($U$152="sníž. přenesená",$N$152,0)</f>
        <v>0</v>
      </c>
      <c r="BI152" s="83">
        <f>IF($U$152="nulová",$N$152,0)</f>
        <v>0</v>
      </c>
      <c r="BJ152" s="6" t="s">
        <v>21</v>
      </c>
      <c r="BK152" s="83">
        <f>ROUND($L$152*$K$152,2)</f>
        <v>0</v>
      </c>
      <c r="BL152" s="6" t="s">
        <v>224</v>
      </c>
    </row>
    <row r="153" spans="2:64" s="6" customFormat="1" ht="15.75" customHeight="1" x14ac:dyDescent="0.3">
      <c r="B153" s="22"/>
      <c r="C153" s="114" t="s">
        <v>263</v>
      </c>
      <c r="D153" s="114" t="s">
        <v>157</v>
      </c>
      <c r="E153" s="115" t="s">
        <v>977</v>
      </c>
      <c r="F153" s="211" t="s">
        <v>978</v>
      </c>
      <c r="G153" s="212"/>
      <c r="H153" s="212"/>
      <c r="I153" s="212"/>
      <c r="J153" s="116" t="s">
        <v>333</v>
      </c>
      <c r="K153" s="117">
        <v>1</v>
      </c>
      <c r="L153" s="213">
        <v>0</v>
      </c>
      <c r="M153" s="212"/>
      <c r="N153" s="214">
        <f>ROUND($L$153*$K$153,2)</f>
        <v>0</v>
      </c>
      <c r="O153" s="212"/>
      <c r="P153" s="212"/>
      <c r="Q153" s="212"/>
      <c r="R153" s="23"/>
      <c r="T153" s="118"/>
      <c r="U153" s="29" t="s">
        <v>47</v>
      </c>
      <c r="V153" s="119">
        <v>0.20399999999999999</v>
      </c>
      <c r="W153" s="119">
        <f>$V$153*$K$153</f>
        <v>0.20399999999999999</v>
      </c>
      <c r="X153" s="119">
        <v>7.6000000000000004E-4</v>
      </c>
      <c r="Y153" s="119">
        <f>$X$153*$K$153</f>
        <v>7.6000000000000004E-4</v>
      </c>
      <c r="Z153" s="119">
        <v>0</v>
      </c>
      <c r="AA153" s="120">
        <f>$Z$153*$K$153</f>
        <v>0</v>
      </c>
      <c r="AR153" s="6" t="s">
        <v>224</v>
      </c>
      <c r="AT153" s="6" t="s">
        <v>157</v>
      </c>
      <c r="AU153" s="6" t="s">
        <v>102</v>
      </c>
      <c r="AY153" s="6" t="s">
        <v>156</v>
      </c>
      <c r="BE153" s="83">
        <f>IF($U$153="základní",$N$153,0)</f>
        <v>0</v>
      </c>
      <c r="BF153" s="83">
        <f>IF($U$153="snížená",$N$153,0)</f>
        <v>0</v>
      </c>
      <c r="BG153" s="83">
        <f>IF($U$153="zákl. přenesená",$N$153,0)</f>
        <v>0</v>
      </c>
      <c r="BH153" s="83">
        <f>IF($U$153="sníž. přenesená",$N$153,0)</f>
        <v>0</v>
      </c>
      <c r="BI153" s="83">
        <f>IF($U$153="nulová",$N$153,0)</f>
        <v>0</v>
      </c>
      <c r="BJ153" s="6" t="s">
        <v>21</v>
      </c>
      <c r="BK153" s="83">
        <f>ROUND($L$153*$K$153,2)</f>
        <v>0</v>
      </c>
      <c r="BL153" s="6" t="s">
        <v>224</v>
      </c>
    </row>
    <row r="154" spans="2:64" s="6" customFormat="1" ht="15.75" customHeight="1" x14ac:dyDescent="0.3">
      <c r="B154" s="22"/>
      <c r="C154" s="114" t="s">
        <v>267</v>
      </c>
      <c r="D154" s="114" t="s">
        <v>157</v>
      </c>
      <c r="E154" s="115" t="s">
        <v>979</v>
      </c>
      <c r="F154" s="211" t="s">
        <v>980</v>
      </c>
      <c r="G154" s="212"/>
      <c r="H154" s="212"/>
      <c r="I154" s="212"/>
      <c r="J154" s="116" t="s">
        <v>333</v>
      </c>
      <c r="K154" s="117">
        <v>1</v>
      </c>
      <c r="L154" s="213">
        <v>0</v>
      </c>
      <c r="M154" s="212"/>
      <c r="N154" s="214">
        <f>ROUND($L$154*$K$154,2)</f>
        <v>0</v>
      </c>
      <c r="O154" s="212"/>
      <c r="P154" s="212"/>
      <c r="Q154" s="212"/>
      <c r="R154" s="23"/>
      <c r="T154" s="118"/>
      <c r="U154" s="29" t="s">
        <v>47</v>
      </c>
      <c r="V154" s="119">
        <v>0.20399999999999999</v>
      </c>
      <c r="W154" s="119">
        <f>$V$154*$K$154</f>
        <v>0.20399999999999999</v>
      </c>
      <c r="X154" s="119">
        <v>7.5000000000000002E-4</v>
      </c>
      <c r="Y154" s="119">
        <f>$X$154*$K$154</f>
        <v>7.5000000000000002E-4</v>
      </c>
      <c r="Z154" s="119">
        <v>0</v>
      </c>
      <c r="AA154" s="120">
        <f>$Z$154*$K$154</f>
        <v>0</v>
      </c>
      <c r="AR154" s="6" t="s">
        <v>224</v>
      </c>
      <c r="AT154" s="6" t="s">
        <v>157</v>
      </c>
      <c r="AU154" s="6" t="s">
        <v>102</v>
      </c>
      <c r="AY154" s="6" t="s">
        <v>156</v>
      </c>
      <c r="BE154" s="83">
        <f>IF($U$154="základní",$N$154,0)</f>
        <v>0</v>
      </c>
      <c r="BF154" s="83">
        <f>IF($U$154="snížená",$N$154,0)</f>
        <v>0</v>
      </c>
      <c r="BG154" s="83">
        <f>IF($U$154="zákl. přenesená",$N$154,0)</f>
        <v>0</v>
      </c>
      <c r="BH154" s="83">
        <f>IF($U$154="sníž. přenesená",$N$154,0)</f>
        <v>0</v>
      </c>
      <c r="BI154" s="83">
        <f>IF($U$154="nulová",$N$154,0)</f>
        <v>0</v>
      </c>
      <c r="BJ154" s="6" t="s">
        <v>21</v>
      </c>
      <c r="BK154" s="83">
        <f>ROUND($L$154*$K$154,2)</f>
        <v>0</v>
      </c>
      <c r="BL154" s="6" t="s">
        <v>224</v>
      </c>
    </row>
    <row r="155" spans="2:64" s="6" customFormat="1" ht="27" customHeight="1" x14ac:dyDescent="0.3">
      <c r="B155" s="22"/>
      <c r="C155" s="114" t="s">
        <v>271</v>
      </c>
      <c r="D155" s="114" t="s">
        <v>157</v>
      </c>
      <c r="E155" s="115" t="s">
        <v>981</v>
      </c>
      <c r="F155" s="211" t="s">
        <v>982</v>
      </c>
      <c r="G155" s="212"/>
      <c r="H155" s="212"/>
      <c r="I155" s="212"/>
      <c r="J155" s="116" t="s">
        <v>178</v>
      </c>
      <c r="K155" s="117">
        <v>1.4E-2</v>
      </c>
      <c r="L155" s="213">
        <v>0</v>
      </c>
      <c r="M155" s="212"/>
      <c r="N155" s="214">
        <f>ROUND($L$155*$K$155,2)</f>
        <v>0</v>
      </c>
      <c r="O155" s="212"/>
      <c r="P155" s="212"/>
      <c r="Q155" s="212"/>
      <c r="R155" s="23"/>
      <c r="T155" s="118"/>
      <c r="U155" s="29" t="s">
        <v>47</v>
      </c>
      <c r="V155" s="119">
        <v>1.327</v>
      </c>
      <c r="W155" s="119">
        <f>$V$155*$K$155</f>
        <v>1.8578000000000001E-2</v>
      </c>
      <c r="X155" s="119">
        <v>0</v>
      </c>
      <c r="Y155" s="119">
        <f>$X$155*$K$155</f>
        <v>0</v>
      </c>
      <c r="Z155" s="119">
        <v>0</v>
      </c>
      <c r="AA155" s="120">
        <f>$Z$155*$K$155</f>
        <v>0</v>
      </c>
      <c r="AR155" s="6" t="s">
        <v>224</v>
      </c>
      <c r="AT155" s="6" t="s">
        <v>157</v>
      </c>
      <c r="AU155" s="6" t="s">
        <v>102</v>
      </c>
      <c r="AY155" s="6" t="s">
        <v>156</v>
      </c>
      <c r="BE155" s="83">
        <f>IF($U$155="základní",$N$155,0)</f>
        <v>0</v>
      </c>
      <c r="BF155" s="83">
        <f>IF($U$155="snížená",$N$155,0)</f>
        <v>0</v>
      </c>
      <c r="BG155" s="83">
        <f>IF($U$155="zákl. přenesená",$N$155,0)</f>
        <v>0</v>
      </c>
      <c r="BH155" s="83">
        <f>IF($U$155="sníž. přenesená",$N$155,0)</f>
        <v>0</v>
      </c>
      <c r="BI155" s="83">
        <f>IF($U$155="nulová",$N$155,0)</f>
        <v>0</v>
      </c>
      <c r="BJ155" s="6" t="s">
        <v>21</v>
      </c>
      <c r="BK155" s="83">
        <f>ROUND($L$155*$K$155,2)</f>
        <v>0</v>
      </c>
      <c r="BL155" s="6" t="s">
        <v>224</v>
      </c>
    </row>
    <row r="156" spans="2:64" s="104" customFormat="1" ht="30.75" customHeight="1" x14ac:dyDescent="0.3">
      <c r="B156" s="105"/>
      <c r="D156" s="113" t="s">
        <v>935</v>
      </c>
      <c r="N156" s="205">
        <f>$BK$156</f>
        <v>0</v>
      </c>
      <c r="O156" s="206"/>
      <c r="P156" s="206"/>
      <c r="Q156" s="206"/>
      <c r="R156" s="108"/>
      <c r="T156" s="109"/>
      <c r="W156" s="110">
        <f>SUM($W$157:$W$168)</f>
        <v>10.313250999999998</v>
      </c>
      <c r="Y156" s="110">
        <f>SUM($Y$157:$Y$168)</f>
        <v>0.10255</v>
      </c>
      <c r="AA156" s="111">
        <f>SUM($AA$157:$AA$168)</f>
        <v>7.3050000000000004E-2</v>
      </c>
      <c r="AR156" s="107" t="s">
        <v>102</v>
      </c>
      <c r="AT156" s="107" t="s">
        <v>81</v>
      </c>
      <c r="AU156" s="107" t="s">
        <v>21</v>
      </c>
      <c r="AY156" s="107" t="s">
        <v>156</v>
      </c>
      <c r="BK156" s="112">
        <f>SUM($BK$157:$BK$168)</f>
        <v>0</v>
      </c>
    </row>
    <row r="157" spans="2:64" s="6" customFormat="1" ht="39" customHeight="1" x14ac:dyDescent="0.3">
      <c r="B157" s="22"/>
      <c r="C157" s="114" t="s">
        <v>275</v>
      </c>
      <c r="D157" s="114" t="s">
        <v>157</v>
      </c>
      <c r="E157" s="115" t="s">
        <v>983</v>
      </c>
      <c r="F157" s="211" t="s">
        <v>984</v>
      </c>
      <c r="G157" s="212"/>
      <c r="H157" s="212"/>
      <c r="I157" s="212"/>
      <c r="J157" s="116" t="s">
        <v>985</v>
      </c>
      <c r="K157" s="117">
        <v>2</v>
      </c>
      <c r="L157" s="213">
        <v>0</v>
      </c>
      <c r="M157" s="212"/>
      <c r="N157" s="214">
        <f>ROUND($L$157*$K$157,2)</f>
        <v>0</v>
      </c>
      <c r="O157" s="212"/>
      <c r="P157" s="212"/>
      <c r="Q157" s="212"/>
      <c r="R157" s="23"/>
      <c r="T157" s="118"/>
      <c r="U157" s="29" t="s">
        <v>47</v>
      </c>
      <c r="V157" s="119">
        <v>0.50700000000000001</v>
      </c>
      <c r="W157" s="119">
        <f>$V$157*$K$157</f>
        <v>1.014</v>
      </c>
      <c r="X157" s="119">
        <v>1.0659999999999999E-2</v>
      </c>
      <c r="Y157" s="119">
        <f>$X$157*$K$157</f>
        <v>2.1319999999999999E-2</v>
      </c>
      <c r="Z157" s="119">
        <v>0</v>
      </c>
      <c r="AA157" s="120">
        <f>$Z$157*$K$157</f>
        <v>0</v>
      </c>
      <c r="AR157" s="6" t="s">
        <v>224</v>
      </c>
      <c r="AT157" s="6" t="s">
        <v>157</v>
      </c>
      <c r="AU157" s="6" t="s">
        <v>102</v>
      </c>
      <c r="AY157" s="6" t="s">
        <v>156</v>
      </c>
      <c r="BE157" s="83">
        <f>IF($U$157="základní",$N$157,0)</f>
        <v>0</v>
      </c>
      <c r="BF157" s="83">
        <f>IF($U$157="snížená",$N$157,0)</f>
        <v>0</v>
      </c>
      <c r="BG157" s="83">
        <f>IF($U$157="zákl. přenesená",$N$157,0)</f>
        <v>0</v>
      </c>
      <c r="BH157" s="83">
        <f>IF($U$157="sníž. přenesená",$N$157,0)</f>
        <v>0</v>
      </c>
      <c r="BI157" s="83">
        <f>IF($U$157="nulová",$N$157,0)</f>
        <v>0</v>
      </c>
      <c r="BJ157" s="6" t="s">
        <v>21</v>
      </c>
      <c r="BK157" s="83">
        <f>ROUND($L$157*$K$157,2)</f>
        <v>0</v>
      </c>
      <c r="BL157" s="6" t="s">
        <v>224</v>
      </c>
    </row>
    <row r="158" spans="2:64" s="6" customFormat="1" ht="39" customHeight="1" x14ac:dyDescent="0.3">
      <c r="B158" s="22"/>
      <c r="C158" s="114" t="s">
        <v>279</v>
      </c>
      <c r="D158" s="114" t="s">
        <v>157</v>
      </c>
      <c r="E158" s="115" t="s">
        <v>986</v>
      </c>
      <c r="F158" s="211" t="s">
        <v>987</v>
      </c>
      <c r="G158" s="212"/>
      <c r="H158" s="212"/>
      <c r="I158" s="212"/>
      <c r="J158" s="116" t="s">
        <v>985</v>
      </c>
      <c r="K158" s="117">
        <v>1</v>
      </c>
      <c r="L158" s="213">
        <v>0</v>
      </c>
      <c r="M158" s="212"/>
      <c r="N158" s="214">
        <f>ROUND($L$158*$K$158,2)</f>
        <v>0</v>
      </c>
      <c r="O158" s="212"/>
      <c r="P158" s="212"/>
      <c r="Q158" s="212"/>
      <c r="R158" s="23"/>
      <c r="T158" s="118"/>
      <c r="U158" s="29" t="s">
        <v>47</v>
      </c>
      <c r="V158" s="119">
        <v>0.50700000000000001</v>
      </c>
      <c r="W158" s="119">
        <f>$V$158*$K$158</f>
        <v>0.50700000000000001</v>
      </c>
      <c r="X158" s="119">
        <v>1.0659999999999999E-2</v>
      </c>
      <c r="Y158" s="119">
        <f>$X$158*$K$158</f>
        <v>1.0659999999999999E-2</v>
      </c>
      <c r="Z158" s="119">
        <v>0</v>
      </c>
      <c r="AA158" s="120">
        <f>$Z$158*$K$158</f>
        <v>0</v>
      </c>
      <c r="AR158" s="6" t="s">
        <v>224</v>
      </c>
      <c r="AT158" s="6" t="s">
        <v>157</v>
      </c>
      <c r="AU158" s="6" t="s">
        <v>102</v>
      </c>
      <c r="AY158" s="6" t="s">
        <v>156</v>
      </c>
      <c r="BE158" s="83">
        <f>IF($U$158="základní",$N$158,0)</f>
        <v>0</v>
      </c>
      <c r="BF158" s="83">
        <f>IF($U$158="snížená",$N$158,0)</f>
        <v>0</v>
      </c>
      <c r="BG158" s="83">
        <f>IF($U$158="zákl. přenesená",$N$158,0)</f>
        <v>0</v>
      </c>
      <c r="BH158" s="83">
        <f>IF($U$158="sníž. přenesená",$N$158,0)</f>
        <v>0</v>
      </c>
      <c r="BI158" s="83">
        <f>IF($U$158="nulová",$N$158,0)</f>
        <v>0</v>
      </c>
      <c r="BJ158" s="6" t="s">
        <v>21</v>
      </c>
      <c r="BK158" s="83">
        <f>ROUND($L$158*$K$158,2)</f>
        <v>0</v>
      </c>
      <c r="BL158" s="6" t="s">
        <v>224</v>
      </c>
    </row>
    <row r="159" spans="2:64" s="6" customFormat="1" ht="15.75" customHeight="1" x14ac:dyDescent="0.3">
      <c r="B159" s="22"/>
      <c r="C159" s="114" t="s">
        <v>286</v>
      </c>
      <c r="D159" s="114" t="s">
        <v>157</v>
      </c>
      <c r="E159" s="115" t="s">
        <v>988</v>
      </c>
      <c r="F159" s="211" t="s">
        <v>989</v>
      </c>
      <c r="G159" s="212"/>
      <c r="H159" s="212"/>
      <c r="I159" s="212"/>
      <c r="J159" s="116" t="s">
        <v>985</v>
      </c>
      <c r="K159" s="117">
        <v>2</v>
      </c>
      <c r="L159" s="213">
        <v>0</v>
      </c>
      <c r="M159" s="212"/>
      <c r="N159" s="214">
        <f>ROUND($L$159*$K$159,2)</f>
        <v>0</v>
      </c>
      <c r="O159" s="212"/>
      <c r="P159" s="212"/>
      <c r="Q159" s="212"/>
      <c r="R159" s="23"/>
      <c r="T159" s="118"/>
      <c r="U159" s="29" t="s">
        <v>47</v>
      </c>
      <c r="V159" s="119">
        <v>0.54800000000000004</v>
      </c>
      <c r="W159" s="119">
        <f>$V$159*$K$159</f>
        <v>1.0960000000000001</v>
      </c>
      <c r="X159" s="119">
        <v>0</v>
      </c>
      <c r="Y159" s="119">
        <f>$X$159*$K$159</f>
        <v>0</v>
      </c>
      <c r="Z159" s="119">
        <v>1.933E-2</v>
      </c>
      <c r="AA159" s="120">
        <f>$Z$159*$K$159</f>
        <v>3.866E-2</v>
      </c>
      <c r="AR159" s="6" t="s">
        <v>224</v>
      </c>
      <c r="AT159" s="6" t="s">
        <v>157</v>
      </c>
      <c r="AU159" s="6" t="s">
        <v>102</v>
      </c>
      <c r="AY159" s="6" t="s">
        <v>156</v>
      </c>
      <c r="BE159" s="83">
        <f>IF($U$159="základní",$N$159,0)</f>
        <v>0</v>
      </c>
      <c r="BF159" s="83">
        <f>IF($U$159="snížená",$N$159,0)</f>
        <v>0</v>
      </c>
      <c r="BG159" s="83">
        <f>IF($U$159="zákl. přenesená",$N$159,0)</f>
        <v>0</v>
      </c>
      <c r="BH159" s="83">
        <f>IF($U$159="sníž. přenesená",$N$159,0)</f>
        <v>0</v>
      </c>
      <c r="BI159" s="83">
        <f>IF($U$159="nulová",$N$159,0)</f>
        <v>0</v>
      </c>
      <c r="BJ159" s="6" t="s">
        <v>21</v>
      </c>
      <c r="BK159" s="83">
        <f>ROUND($L$159*$K$159,2)</f>
        <v>0</v>
      </c>
      <c r="BL159" s="6" t="s">
        <v>224</v>
      </c>
    </row>
    <row r="160" spans="2:64" s="6" customFormat="1" ht="27" customHeight="1" x14ac:dyDescent="0.3">
      <c r="B160" s="22"/>
      <c r="C160" s="114" t="s">
        <v>289</v>
      </c>
      <c r="D160" s="114" t="s">
        <v>157</v>
      </c>
      <c r="E160" s="115" t="s">
        <v>990</v>
      </c>
      <c r="F160" s="211" t="s">
        <v>991</v>
      </c>
      <c r="G160" s="212"/>
      <c r="H160" s="212"/>
      <c r="I160" s="212"/>
      <c r="J160" s="116" t="s">
        <v>985</v>
      </c>
      <c r="K160" s="117">
        <v>1</v>
      </c>
      <c r="L160" s="213">
        <v>0</v>
      </c>
      <c r="M160" s="212"/>
      <c r="N160" s="214">
        <f>ROUND($L$160*$K$160,2)</f>
        <v>0</v>
      </c>
      <c r="O160" s="212"/>
      <c r="P160" s="212"/>
      <c r="Q160" s="212"/>
      <c r="R160" s="23"/>
      <c r="T160" s="118"/>
      <c r="U160" s="29" t="s">
        <v>47</v>
      </c>
      <c r="V160" s="119">
        <v>1.6</v>
      </c>
      <c r="W160" s="119">
        <f>$V$160*$K$160</f>
        <v>1.6</v>
      </c>
      <c r="X160" s="119">
        <v>2.3230000000000001E-2</v>
      </c>
      <c r="Y160" s="119">
        <f>$X$160*$K$160</f>
        <v>2.3230000000000001E-2</v>
      </c>
      <c r="Z160" s="119">
        <v>0</v>
      </c>
      <c r="AA160" s="120">
        <f>$Z$160*$K$160</f>
        <v>0</v>
      </c>
      <c r="AR160" s="6" t="s">
        <v>224</v>
      </c>
      <c r="AT160" s="6" t="s">
        <v>157</v>
      </c>
      <c r="AU160" s="6" t="s">
        <v>102</v>
      </c>
      <c r="AY160" s="6" t="s">
        <v>156</v>
      </c>
      <c r="BE160" s="83">
        <f>IF($U$160="základní",$N$160,0)</f>
        <v>0</v>
      </c>
      <c r="BF160" s="83">
        <f>IF($U$160="snížená",$N$160,0)</f>
        <v>0</v>
      </c>
      <c r="BG160" s="83">
        <f>IF($U$160="zákl. přenesená",$N$160,0)</f>
        <v>0</v>
      </c>
      <c r="BH160" s="83">
        <f>IF($U$160="sníž. přenesená",$N$160,0)</f>
        <v>0</v>
      </c>
      <c r="BI160" s="83">
        <f>IF($U$160="nulová",$N$160,0)</f>
        <v>0</v>
      </c>
      <c r="BJ160" s="6" t="s">
        <v>21</v>
      </c>
      <c r="BK160" s="83">
        <f>ROUND($L$160*$K$160,2)</f>
        <v>0</v>
      </c>
      <c r="BL160" s="6" t="s">
        <v>224</v>
      </c>
    </row>
    <row r="161" spans="2:64" s="6" customFormat="1" ht="15.75" customHeight="1" x14ac:dyDescent="0.3">
      <c r="B161" s="22"/>
      <c r="C161" s="114" t="s">
        <v>294</v>
      </c>
      <c r="D161" s="114" t="s">
        <v>157</v>
      </c>
      <c r="E161" s="115" t="s">
        <v>992</v>
      </c>
      <c r="F161" s="211" t="s">
        <v>993</v>
      </c>
      <c r="G161" s="212"/>
      <c r="H161" s="212"/>
      <c r="I161" s="212"/>
      <c r="J161" s="116" t="s">
        <v>985</v>
      </c>
      <c r="K161" s="117">
        <v>1</v>
      </c>
      <c r="L161" s="213">
        <v>0</v>
      </c>
      <c r="M161" s="212"/>
      <c r="N161" s="214">
        <f>ROUND($L$161*$K$161,2)</f>
        <v>0</v>
      </c>
      <c r="O161" s="212"/>
      <c r="P161" s="212"/>
      <c r="Q161" s="212"/>
      <c r="R161" s="23"/>
      <c r="T161" s="118"/>
      <c r="U161" s="29" t="s">
        <v>47</v>
      </c>
      <c r="V161" s="119">
        <v>0.36199999999999999</v>
      </c>
      <c r="W161" s="119">
        <f>$V$161*$K$161</f>
        <v>0.36199999999999999</v>
      </c>
      <c r="X161" s="119">
        <v>0</v>
      </c>
      <c r="Y161" s="119">
        <f>$X$161*$K$161</f>
        <v>0</v>
      </c>
      <c r="Z161" s="119">
        <v>1.9460000000000002E-2</v>
      </c>
      <c r="AA161" s="120">
        <f>$Z$161*$K$161</f>
        <v>1.9460000000000002E-2</v>
      </c>
      <c r="AR161" s="6" t="s">
        <v>224</v>
      </c>
      <c r="AT161" s="6" t="s">
        <v>157</v>
      </c>
      <c r="AU161" s="6" t="s">
        <v>102</v>
      </c>
      <c r="AY161" s="6" t="s">
        <v>156</v>
      </c>
      <c r="BE161" s="83">
        <f>IF($U$161="základní",$N$161,0)</f>
        <v>0</v>
      </c>
      <c r="BF161" s="83">
        <f>IF($U$161="snížená",$N$161,0)</f>
        <v>0</v>
      </c>
      <c r="BG161" s="83">
        <f>IF($U$161="zákl. přenesená",$N$161,0)</f>
        <v>0</v>
      </c>
      <c r="BH161" s="83">
        <f>IF($U$161="sníž. přenesená",$N$161,0)</f>
        <v>0</v>
      </c>
      <c r="BI161" s="83">
        <f>IF($U$161="nulová",$N$161,0)</f>
        <v>0</v>
      </c>
      <c r="BJ161" s="6" t="s">
        <v>21</v>
      </c>
      <c r="BK161" s="83">
        <f>ROUND($L$161*$K$161,2)</f>
        <v>0</v>
      </c>
      <c r="BL161" s="6" t="s">
        <v>224</v>
      </c>
    </row>
    <row r="162" spans="2:64" s="6" customFormat="1" ht="51" customHeight="1" x14ac:dyDescent="0.3">
      <c r="B162" s="22"/>
      <c r="C162" s="114" t="s">
        <v>297</v>
      </c>
      <c r="D162" s="114" t="s">
        <v>157</v>
      </c>
      <c r="E162" s="115" t="s">
        <v>994</v>
      </c>
      <c r="F162" s="211" t="s">
        <v>995</v>
      </c>
      <c r="G162" s="212"/>
      <c r="H162" s="212"/>
      <c r="I162" s="212"/>
      <c r="J162" s="116" t="s">
        <v>985</v>
      </c>
      <c r="K162" s="117">
        <v>1</v>
      </c>
      <c r="L162" s="213">
        <v>0</v>
      </c>
      <c r="M162" s="212"/>
      <c r="N162" s="214">
        <f>ROUND($L$162*$K$162,2)</f>
        <v>0</v>
      </c>
      <c r="O162" s="212"/>
      <c r="P162" s="212"/>
      <c r="Q162" s="212"/>
      <c r="R162" s="23"/>
      <c r="T162" s="118"/>
      <c r="U162" s="29" t="s">
        <v>47</v>
      </c>
      <c r="V162" s="119">
        <v>1.1000000000000001</v>
      </c>
      <c r="W162" s="119">
        <f>$V$162*$K$162</f>
        <v>1.1000000000000001</v>
      </c>
      <c r="X162" s="119">
        <v>1.7260000000000001E-2</v>
      </c>
      <c r="Y162" s="119">
        <f>$X$162*$K$162</f>
        <v>1.7260000000000001E-2</v>
      </c>
      <c r="Z162" s="119">
        <v>0</v>
      </c>
      <c r="AA162" s="120">
        <f>$Z$162*$K$162</f>
        <v>0</v>
      </c>
      <c r="AR162" s="6" t="s">
        <v>224</v>
      </c>
      <c r="AT162" s="6" t="s">
        <v>157</v>
      </c>
      <c r="AU162" s="6" t="s">
        <v>102</v>
      </c>
      <c r="AY162" s="6" t="s">
        <v>156</v>
      </c>
      <c r="BE162" s="83">
        <f>IF($U$162="základní",$N$162,0)</f>
        <v>0</v>
      </c>
      <c r="BF162" s="83">
        <f>IF($U$162="snížená",$N$162,0)</f>
        <v>0</v>
      </c>
      <c r="BG162" s="83">
        <f>IF($U$162="zákl. přenesená",$N$162,0)</f>
        <v>0</v>
      </c>
      <c r="BH162" s="83">
        <f>IF($U$162="sníž. přenesená",$N$162,0)</f>
        <v>0</v>
      </c>
      <c r="BI162" s="83">
        <f>IF($U$162="nulová",$N$162,0)</f>
        <v>0</v>
      </c>
      <c r="BJ162" s="6" t="s">
        <v>21</v>
      </c>
      <c r="BK162" s="83">
        <f>ROUND($L$162*$K$162,2)</f>
        <v>0</v>
      </c>
      <c r="BL162" s="6" t="s">
        <v>224</v>
      </c>
    </row>
    <row r="163" spans="2:64" s="6" customFormat="1" ht="39" customHeight="1" x14ac:dyDescent="0.3">
      <c r="B163" s="22"/>
      <c r="C163" s="114" t="s">
        <v>300</v>
      </c>
      <c r="D163" s="114" t="s">
        <v>157</v>
      </c>
      <c r="E163" s="115" t="s">
        <v>996</v>
      </c>
      <c r="F163" s="211" t="s">
        <v>997</v>
      </c>
      <c r="G163" s="212"/>
      <c r="H163" s="212"/>
      <c r="I163" s="212"/>
      <c r="J163" s="116" t="s">
        <v>985</v>
      </c>
      <c r="K163" s="117">
        <v>1</v>
      </c>
      <c r="L163" s="213">
        <v>0</v>
      </c>
      <c r="M163" s="212"/>
      <c r="N163" s="214">
        <f>ROUND($L$163*$K$163,2)</f>
        <v>0</v>
      </c>
      <c r="O163" s="212"/>
      <c r="P163" s="212"/>
      <c r="Q163" s="212"/>
      <c r="R163" s="23"/>
      <c r="T163" s="118"/>
      <c r="U163" s="29" t="s">
        <v>47</v>
      </c>
      <c r="V163" s="119">
        <v>1.1000000000000001</v>
      </c>
      <c r="W163" s="119">
        <f>$V$163*$K$163</f>
        <v>1.1000000000000001</v>
      </c>
      <c r="X163" s="119">
        <v>1.076E-2</v>
      </c>
      <c r="Y163" s="119">
        <f>$X$163*$K$163</f>
        <v>1.076E-2</v>
      </c>
      <c r="Z163" s="119">
        <v>0</v>
      </c>
      <c r="AA163" s="120">
        <f>$Z$163*$K$163</f>
        <v>0</v>
      </c>
      <c r="AR163" s="6" t="s">
        <v>224</v>
      </c>
      <c r="AT163" s="6" t="s">
        <v>157</v>
      </c>
      <c r="AU163" s="6" t="s">
        <v>102</v>
      </c>
      <c r="AY163" s="6" t="s">
        <v>156</v>
      </c>
      <c r="BE163" s="83">
        <f>IF($U$163="základní",$N$163,0)</f>
        <v>0</v>
      </c>
      <c r="BF163" s="83">
        <f>IF($U$163="snížená",$N$163,0)</f>
        <v>0</v>
      </c>
      <c r="BG163" s="83">
        <f>IF($U$163="zákl. přenesená",$N$163,0)</f>
        <v>0</v>
      </c>
      <c r="BH163" s="83">
        <f>IF($U$163="sníž. přenesená",$N$163,0)</f>
        <v>0</v>
      </c>
      <c r="BI163" s="83">
        <f>IF($U$163="nulová",$N$163,0)</f>
        <v>0</v>
      </c>
      <c r="BJ163" s="6" t="s">
        <v>21</v>
      </c>
      <c r="BK163" s="83">
        <f>ROUND($L$163*$K$163,2)</f>
        <v>0</v>
      </c>
      <c r="BL163" s="6" t="s">
        <v>224</v>
      </c>
    </row>
    <row r="164" spans="2:64" s="6" customFormat="1" ht="39" customHeight="1" x14ac:dyDescent="0.3">
      <c r="B164" s="22"/>
      <c r="C164" s="114" t="s">
        <v>303</v>
      </c>
      <c r="D164" s="114" t="s">
        <v>157</v>
      </c>
      <c r="E164" s="115" t="s">
        <v>998</v>
      </c>
      <c r="F164" s="211" t="s">
        <v>999</v>
      </c>
      <c r="G164" s="212"/>
      <c r="H164" s="212"/>
      <c r="I164" s="212"/>
      <c r="J164" s="116" t="s">
        <v>985</v>
      </c>
      <c r="K164" s="117">
        <v>1</v>
      </c>
      <c r="L164" s="213">
        <v>0</v>
      </c>
      <c r="M164" s="212"/>
      <c r="N164" s="214">
        <f>ROUND($L$164*$K$164,2)</f>
        <v>0</v>
      </c>
      <c r="O164" s="212"/>
      <c r="P164" s="212"/>
      <c r="Q164" s="212"/>
      <c r="R164" s="23"/>
      <c r="T164" s="118"/>
      <c r="U164" s="29" t="s">
        <v>47</v>
      </c>
      <c r="V164" s="119">
        <v>2.54</v>
      </c>
      <c r="W164" s="119">
        <f>$V$164*$K$164</f>
        <v>2.54</v>
      </c>
      <c r="X164" s="119">
        <v>1.388E-2</v>
      </c>
      <c r="Y164" s="119">
        <f>$X$164*$K$164</f>
        <v>1.388E-2</v>
      </c>
      <c r="Z164" s="119">
        <v>0</v>
      </c>
      <c r="AA164" s="120">
        <f>$Z$164*$K$164</f>
        <v>0</v>
      </c>
      <c r="AR164" s="6" t="s">
        <v>224</v>
      </c>
      <c r="AT164" s="6" t="s">
        <v>157</v>
      </c>
      <c r="AU164" s="6" t="s">
        <v>102</v>
      </c>
      <c r="AY164" s="6" t="s">
        <v>156</v>
      </c>
      <c r="BE164" s="83">
        <f>IF($U$164="základní",$N$164,0)</f>
        <v>0</v>
      </c>
      <c r="BF164" s="83">
        <f>IF($U$164="snížená",$N$164,0)</f>
        <v>0</v>
      </c>
      <c r="BG164" s="83">
        <f>IF($U$164="zákl. přenesená",$N$164,0)</f>
        <v>0</v>
      </c>
      <c r="BH164" s="83">
        <f>IF($U$164="sníž. přenesená",$N$164,0)</f>
        <v>0</v>
      </c>
      <c r="BI164" s="83">
        <f>IF($U$164="nulová",$N$164,0)</f>
        <v>0</v>
      </c>
      <c r="BJ164" s="6" t="s">
        <v>21</v>
      </c>
      <c r="BK164" s="83">
        <f>ROUND($L$164*$K$164,2)</f>
        <v>0</v>
      </c>
      <c r="BL164" s="6" t="s">
        <v>224</v>
      </c>
    </row>
    <row r="165" spans="2:64" s="6" customFormat="1" ht="15.75" customHeight="1" x14ac:dyDescent="0.3">
      <c r="B165" s="22"/>
      <c r="C165" s="114" t="s">
        <v>311</v>
      </c>
      <c r="D165" s="114" t="s">
        <v>157</v>
      </c>
      <c r="E165" s="115" t="s">
        <v>1000</v>
      </c>
      <c r="F165" s="211" t="s">
        <v>1001</v>
      </c>
      <c r="G165" s="212"/>
      <c r="H165" s="212"/>
      <c r="I165" s="212"/>
      <c r="J165" s="116" t="s">
        <v>985</v>
      </c>
      <c r="K165" s="117">
        <v>1</v>
      </c>
      <c r="L165" s="213">
        <v>0</v>
      </c>
      <c r="M165" s="212"/>
      <c r="N165" s="214">
        <f>ROUND($L$165*$K$165,2)</f>
        <v>0</v>
      </c>
      <c r="O165" s="212"/>
      <c r="P165" s="212"/>
      <c r="Q165" s="212"/>
      <c r="R165" s="23"/>
      <c r="T165" s="118"/>
      <c r="U165" s="29" t="s">
        <v>47</v>
      </c>
      <c r="V165" s="119">
        <v>0.23799999999999999</v>
      </c>
      <c r="W165" s="119">
        <f>$V$165*$K$165</f>
        <v>0.23799999999999999</v>
      </c>
      <c r="X165" s="119">
        <v>0</v>
      </c>
      <c r="Y165" s="119">
        <f>$X$165*$K$165</f>
        <v>0</v>
      </c>
      <c r="Z165" s="119">
        <v>1.4930000000000001E-2</v>
      </c>
      <c r="AA165" s="120">
        <f>$Z$165*$K$165</f>
        <v>1.4930000000000001E-2</v>
      </c>
      <c r="AR165" s="6" t="s">
        <v>224</v>
      </c>
      <c r="AT165" s="6" t="s">
        <v>157</v>
      </c>
      <c r="AU165" s="6" t="s">
        <v>102</v>
      </c>
      <c r="AY165" s="6" t="s">
        <v>156</v>
      </c>
      <c r="BE165" s="83">
        <f>IF($U$165="základní",$N$165,0)</f>
        <v>0</v>
      </c>
      <c r="BF165" s="83">
        <f>IF($U$165="snížená",$N$165,0)</f>
        <v>0</v>
      </c>
      <c r="BG165" s="83">
        <f>IF($U$165="zákl. přenesená",$N$165,0)</f>
        <v>0</v>
      </c>
      <c r="BH165" s="83">
        <f>IF($U$165="sníž. přenesená",$N$165,0)</f>
        <v>0</v>
      </c>
      <c r="BI165" s="83">
        <f>IF($U$165="nulová",$N$165,0)</f>
        <v>0</v>
      </c>
      <c r="BJ165" s="6" t="s">
        <v>21</v>
      </c>
      <c r="BK165" s="83">
        <f>ROUND($L$165*$K$165,2)</f>
        <v>0</v>
      </c>
      <c r="BL165" s="6" t="s">
        <v>224</v>
      </c>
    </row>
    <row r="166" spans="2:64" s="6" customFormat="1" ht="27" customHeight="1" x14ac:dyDescent="0.3">
      <c r="B166" s="22"/>
      <c r="C166" s="114" t="s">
        <v>316</v>
      </c>
      <c r="D166" s="114" t="s">
        <v>157</v>
      </c>
      <c r="E166" s="115" t="s">
        <v>1002</v>
      </c>
      <c r="F166" s="211" t="s">
        <v>1003</v>
      </c>
      <c r="G166" s="212"/>
      <c r="H166" s="212"/>
      <c r="I166" s="212"/>
      <c r="J166" s="116" t="s">
        <v>985</v>
      </c>
      <c r="K166" s="117">
        <v>2</v>
      </c>
      <c r="L166" s="213">
        <v>0</v>
      </c>
      <c r="M166" s="212"/>
      <c r="N166" s="214">
        <f>ROUND($L$166*$K$166,2)</f>
        <v>0</v>
      </c>
      <c r="O166" s="212"/>
      <c r="P166" s="212"/>
      <c r="Q166" s="212"/>
      <c r="R166" s="23"/>
      <c r="T166" s="118"/>
      <c r="U166" s="29" t="s">
        <v>47</v>
      </c>
      <c r="V166" s="119">
        <v>0.2</v>
      </c>
      <c r="W166" s="119">
        <f>$V$166*$K$166</f>
        <v>0.4</v>
      </c>
      <c r="X166" s="119">
        <v>1.8E-3</v>
      </c>
      <c r="Y166" s="119">
        <f>$X$166*$K$166</f>
        <v>3.5999999999999999E-3</v>
      </c>
      <c r="Z166" s="119">
        <v>0</v>
      </c>
      <c r="AA166" s="120">
        <f>$Z$166*$K$166</f>
        <v>0</v>
      </c>
      <c r="AR166" s="6" t="s">
        <v>224</v>
      </c>
      <c r="AT166" s="6" t="s">
        <v>157</v>
      </c>
      <c r="AU166" s="6" t="s">
        <v>102</v>
      </c>
      <c r="AY166" s="6" t="s">
        <v>156</v>
      </c>
      <c r="BE166" s="83">
        <f>IF($U$166="základní",$N$166,0)</f>
        <v>0</v>
      </c>
      <c r="BF166" s="83">
        <f>IF($U$166="snížená",$N$166,0)</f>
        <v>0</v>
      </c>
      <c r="BG166" s="83">
        <f>IF($U$166="zákl. přenesená",$N$166,0)</f>
        <v>0</v>
      </c>
      <c r="BH166" s="83">
        <f>IF($U$166="sníž. přenesená",$N$166,0)</f>
        <v>0</v>
      </c>
      <c r="BI166" s="83">
        <f>IF($U$166="nulová",$N$166,0)</f>
        <v>0</v>
      </c>
      <c r="BJ166" s="6" t="s">
        <v>21</v>
      </c>
      <c r="BK166" s="83">
        <f>ROUND($L$166*$K$166,2)</f>
        <v>0</v>
      </c>
      <c r="BL166" s="6" t="s">
        <v>224</v>
      </c>
    </row>
    <row r="167" spans="2:64" s="6" customFormat="1" ht="15.75" customHeight="1" x14ac:dyDescent="0.3">
      <c r="B167" s="22"/>
      <c r="C167" s="114" t="s">
        <v>323</v>
      </c>
      <c r="D167" s="114" t="s">
        <v>157</v>
      </c>
      <c r="E167" s="115" t="s">
        <v>1004</v>
      </c>
      <c r="F167" s="211" t="s">
        <v>1005</v>
      </c>
      <c r="G167" s="212"/>
      <c r="H167" s="212"/>
      <c r="I167" s="212"/>
      <c r="J167" s="116" t="s">
        <v>985</v>
      </c>
      <c r="K167" s="117">
        <v>1</v>
      </c>
      <c r="L167" s="213">
        <v>0</v>
      </c>
      <c r="M167" s="212"/>
      <c r="N167" s="214">
        <f>ROUND($L$167*$K$167,2)</f>
        <v>0</v>
      </c>
      <c r="O167" s="212"/>
      <c r="P167" s="212"/>
      <c r="Q167" s="212"/>
      <c r="R167" s="23"/>
      <c r="T167" s="118"/>
      <c r="U167" s="29" t="s">
        <v>47</v>
      </c>
      <c r="V167" s="119">
        <v>0.2</v>
      </c>
      <c r="W167" s="119">
        <f>$V$167*$K$167</f>
        <v>0.2</v>
      </c>
      <c r="X167" s="119">
        <v>1.8400000000000001E-3</v>
      </c>
      <c r="Y167" s="119">
        <f>$X$167*$K$167</f>
        <v>1.8400000000000001E-3</v>
      </c>
      <c r="Z167" s="119">
        <v>0</v>
      </c>
      <c r="AA167" s="120">
        <f>$Z$167*$K$167</f>
        <v>0</v>
      </c>
      <c r="AR167" s="6" t="s">
        <v>224</v>
      </c>
      <c r="AT167" s="6" t="s">
        <v>157</v>
      </c>
      <c r="AU167" s="6" t="s">
        <v>102</v>
      </c>
      <c r="AY167" s="6" t="s">
        <v>156</v>
      </c>
      <c r="BE167" s="83">
        <f>IF($U$167="základní",$N$167,0)</f>
        <v>0</v>
      </c>
      <c r="BF167" s="83">
        <f>IF($U$167="snížená",$N$167,0)</f>
        <v>0</v>
      </c>
      <c r="BG167" s="83">
        <f>IF($U$167="zákl. přenesená",$N$167,0)</f>
        <v>0</v>
      </c>
      <c r="BH167" s="83">
        <f>IF($U$167="sníž. přenesená",$N$167,0)</f>
        <v>0</v>
      </c>
      <c r="BI167" s="83">
        <f>IF($U$167="nulová",$N$167,0)</f>
        <v>0</v>
      </c>
      <c r="BJ167" s="6" t="s">
        <v>21</v>
      </c>
      <c r="BK167" s="83">
        <f>ROUND($L$167*$K$167,2)</f>
        <v>0</v>
      </c>
      <c r="BL167" s="6" t="s">
        <v>224</v>
      </c>
    </row>
    <row r="168" spans="2:64" s="6" customFormat="1" ht="27" customHeight="1" x14ac:dyDescent="0.3">
      <c r="B168" s="22"/>
      <c r="C168" s="114" t="s">
        <v>327</v>
      </c>
      <c r="D168" s="114" t="s">
        <v>157</v>
      </c>
      <c r="E168" s="115" t="s">
        <v>1006</v>
      </c>
      <c r="F168" s="211" t="s">
        <v>1007</v>
      </c>
      <c r="G168" s="212"/>
      <c r="H168" s="212"/>
      <c r="I168" s="212"/>
      <c r="J168" s="116" t="s">
        <v>178</v>
      </c>
      <c r="K168" s="117">
        <v>0.10299999999999999</v>
      </c>
      <c r="L168" s="213">
        <v>0</v>
      </c>
      <c r="M168" s="212"/>
      <c r="N168" s="214">
        <f>ROUND($L$168*$K$168,2)</f>
        <v>0</v>
      </c>
      <c r="O168" s="212"/>
      <c r="P168" s="212"/>
      <c r="Q168" s="212"/>
      <c r="R168" s="23"/>
      <c r="T168" s="118"/>
      <c r="U168" s="29" t="s">
        <v>47</v>
      </c>
      <c r="V168" s="119">
        <v>1.5169999999999999</v>
      </c>
      <c r="W168" s="119">
        <f>$V$168*$K$168</f>
        <v>0.15625099999999997</v>
      </c>
      <c r="X168" s="119">
        <v>0</v>
      </c>
      <c r="Y168" s="119">
        <f>$X$168*$K$168</f>
        <v>0</v>
      </c>
      <c r="Z168" s="119">
        <v>0</v>
      </c>
      <c r="AA168" s="120">
        <f>$Z$168*$K$168</f>
        <v>0</v>
      </c>
      <c r="AR168" s="6" t="s">
        <v>224</v>
      </c>
      <c r="AT168" s="6" t="s">
        <v>157</v>
      </c>
      <c r="AU168" s="6" t="s">
        <v>102</v>
      </c>
      <c r="AY168" s="6" t="s">
        <v>156</v>
      </c>
      <c r="BE168" s="83">
        <f>IF($U$168="základní",$N$168,0)</f>
        <v>0</v>
      </c>
      <c r="BF168" s="83">
        <f>IF($U$168="snížená",$N$168,0)</f>
        <v>0</v>
      </c>
      <c r="BG168" s="83">
        <f>IF($U$168="zákl. přenesená",$N$168,0)</f>
        <v>0</v>
      </c>
      <c r="BH168" s="83">
        <f>IF($U$168="sníž. přenesená",$N$168,0)</f>
        <v>0</v>
      </c>
      <c r="BI168" s="83">
        <f>IF($U$168="nulová",$N$168,0)</f>
        <v>0</v>
      </c>
      <c r="BJ168" s="6" t="s">
        <v>21</v>
      </c>
      <c r="BK168" s="83">
        <f>ROUND($L$168*$K$168,2)</f>
        <v>0</v>
      </c>
      <c r="BL168" s="6" t="s">
        <v>224</v>
      </c>
    </row>
    <row r="169" spans="2:64" s="104" customFormat="1" ht="30.75" customHeight="1" x14ac:dyDescent="0.3">
      <c r="B169" s="105"/>
      <c r="D169" s="113" t="s">
        <v>936</v>
      </c>
      <c r="N169" s="205">
        <f>$BK$169</f>
        <v>0</v>
      </c>
      <c r="O169" s="206"/>
      <c r="P169" s="206"/>
      <c r="Q169" s="206"/>
      <c r="R169" s="108"/>
      <c r="T169" s="109"/>
      <c r="W169" s="110">
        <f>$W$170</f>
        <v>1.5449999999999999</v>
      </c>
      <c r="Y169" s="110">
        <f>$Y$170</f>
        <v>1.7000000000000001E-4</v>
      </c>
      <c r="AA169" s="111">
        <f>$AA$170</f>
        <v>0.22625000000000001</v>
      </c>
      <c r="AR169" s="107" t="s">
        <v>102</v>
      </c>
      <c r="AT169" s="107" t="s">
        <v>81</v>
      </c>
      <c r="AU169" s="107" t="s">
        <v>21</v>
      </c>
      <c r="AY169" s="107" t="s">
        <v>156</v>
      </c>
      <c r="BK169" s="112">
        <f>$BK$170</f>
        <v>0</v>
      </c>
    </row>
    <row r="170" spans="2:64" s="6" customFormat="1" ht="27" customHeight="1" x14ac:dyDescent="0.3">
      <c r="B170" s="22"/>
      <c r="C170" s="114" t="s">
        <v>330</v>
      </c>
      <c r="D170" s="114" t="s">
        <v>157</v>
      </c>
      <c r="E170" s="115" t="s">
        <v>1008</v>
      </c>
      <c r="F170" s="211" t="s">
        <v>1009</v>
      </c>
      <c r="G170" s="212"/>
      <c r="H170" s="212"/>
      <c r="I170" s="212"/>
      <c r="J170" s="116" t="s">
        <v>333</v>
      </c>
      <c r="K170" s="117">
        <v>1</v>
      </c>
      <c r="L170" s="213">
        <v>0</v>
      </c>
      <c r="M170" s="212"/>
      <c r="N170" s="214">
        <f>ROUND($L$170*$K$170,2)</f>
        <v>0</v>
      </c>
      <c r="O170" s="212"/>
      <c r="P170" s="212"/>
      <c r="Q170" s="212"/>
      <c r="R170" s="23"/>
      <c r="T170" s="118"/>
      <c r="U170" s="29" t="s">
        <v>47</v>
      </c>
      <c r="V170" s="119">
        <v>1.5449999999999999</v>
      </c>
      <c r="W170" s="119">
        <f>$V$170*$K$170</f>
        <v>1.5449999999999999</v>
      </c>
      <c r="X170" s="119">
        <v>1.7000000000000001E-4</v>
      </c>
      <c r="Y170" s="119">
        <f>$X$170*$K$170</f>
        <v>1.7000000000000001E-4</v>
      </c>
      <c r="Z170" s="119">
        <v>0.22625000000000001</v>
      </c>
      <c r="AA170" s="120">
        <f>$Z$170*$K$170</f>
        <v>0.22625000000000001</v>
      </c>
      <c r="AR170" s="6" t="s">
        <v>224</v>
      </c>
      <c r="AT170" s="6" t="s">
        <v>157</v>
      </c>
      <c r="AU170" s="6" t="s">
        <v>102</v>
      </c>
      <c r="AY170" s="6" t="s">
        <v>156</v>
      </c>
      <c r="BE170" s="83">
        <f>IF($U$170="základní",$N$170,0)</f>
        <v>0</v>
      </c>
      <c r="BF170" s="83">
        <f>IF($U$170="snížená",$N$170,0)</f>
        <v>0</v>
      </c>
      <c r="BG170" s="83">
        <f>IF($U$170="zákl. přenesená",$N$170,0)</f>
        <v>0</v>
      </c>
      <c r="BH170" s="83">
        <f>IF($U$170="sníž. přenesená",$N$170,0)</f>
        <v>0</v>
      </c>
      <c r="BI170" s="83">
        <f>IF($U$170="nulová",$N$170,0)</f>
        <v>0</v>
      </c>
      <c r="BJ170" s="6" t="s">
        <v>21</v>
      </c>
      <c r="BK170" s="83">
        <f>ROUND($L$170*$K$170,2)</f>
        <v>0</v>
      </c>
      <c r="BL170" s="6" t="s">
        <v>224</v>
      </c>
    </row>
    <row r="171" spans="2:64" s="104" customFormat="1" ht="30.75" customHeight="1" x14ac:dyDescent="0.3">
      <c r="B171" s="105"/>
      <c r="D171" s="113" t="s">
        <v>937</v>
      </c>
      <c r="N171" s="205">
        <f>$BK$171</f>
        <v>0</v>
      </c>
      <c r="O171" s="206"/>
      <c r="P171" s="206"/>
      <c r="Q171" s="206"/>
      <c r="R171" s="108"/>
      <c r="T171" s="109"/>
      <c r="W171" s="110">
        <f>SUM($W$172:$W$177)</f>
        <v>8.8070000000000004</v>
      </c>
      <c r="Y171" s="110">
        <f>SUM($Y$172:$Y$177)</f>
        <v>0.23499999999999999</v>
      </c>
      <c r="AA171" s="111">
        <f>SUM($AA$172:$AA$177)</f>
        <v>0</v>
      </c>
      <c r="AR171" s="107" t="s">
        <v>102</v>
      </c>
      <c r="AT171" s="107" t="s">
        <v>81</v>
      </c>
      <c r="AU171" s="107" t="s">
        <v>21</v>
      </c>
      <c r="AY171" s="107" t="s">
        <v>156</v>
      </c>
      <c r="BK171" s="112">
        <f>SUM($BK$172:$BK$177)</f>
        <v>0</v>
      </c>
    </row>
    <row r="172" spans="2:64" s="6" customFormat="1" ht="15.75" customHeight="1" x14ac:dyDescent="0.3">
      <c r="B172" s="22"/>
      <c r="C172" s="157" t="s">
        <v>336</v>
      </c>
      <c r="D172" s="157" t="s">
        <v>157</v>
      </c>
      <c r="E172" s="158" t="s">
        <v>1010</v>
      </c>
      <c r="F172" s="227" t="s">
        <v>1011</v>
      </c>
      <c r="G172" s="228"/>
      <c r="H172" s="228"/>
      <c r="I172" s="228"/>
      <c r="J172" s="159" t="s">
        <v>985</v>
      </c>
      <c r="K172" s="160">
        <v>1</v>
      </c>
      <c r="L172" s="229">
        <v>0</v>
      </c>
      <c r="M172" s="228"/>
      <c r="N172" s="229">
        <f>ROUND($L$172*$K$172,2)</f>
        <v>0</v>
      </c>
      <c r="O172" s="228"/>
      <c r="P172" s="228"/>
      <c r="Q172" s="228"/>
      <c r="R172" s="23"/>
      <c r="S172" s="6" t="s">
        <v>1151</v>
      </c>
      <c r="T172" s="118"/>
      <c r="U172" s="29" t="s">
        <v>47</v>
      </c>
      <c r="V172" s="119">
        <v>0</v>
      </c>
      <c r="W172" s="119">
        <f>$V$172*$K$172</f>
        <v>0</v>
      </c>
      <c r="X172" s="119">
        <v>0</v>
      </c>
      <c r="Y172" s="119">
        <f>$X$172*$K$172</f>
        <v>0</v>
      </c>
      <c r="Z172" s="119">
        <v>0</v>
      </c>
      <c r="AA172" s="120">
        <f>$Z$172*$K$172</f>
        <v>0</v>
      </c>
      <c r="AR172" s="6" t="s">
        <v>224</v>
      </c>
      <c r="AT172" s="6" t="s">
        <v>157</v>
      </c>
      <c r="AU172" s="6" t="s">
        <v>102</v>
      </c>
      <c r="AY172" s="6" t="s">
        <v>156</v>
      </c>
      <c r="BE172" s="83">
        <f>IF($U$172="základní",$N$172,0)</f>
        <v>0</v>
      </c>
      <c r="BF172" s="83">
        <f>IF($U$172="snížená",$N$172,0)</f>
        <v>0</v>
      </c>
      <c r="BG172" s="83">
        <f>IF($U$172="zákl. přenesená",$N$172,0)</f>
        <v>0</v>
      </c>
      <c r="BH172" s="83">
        <f>IF($U$172="sníž. přenesená",$N$172,0)</f>
        <v>0</v>
      </c>
      <c r="BI172" s="83">
        <f>IF($U$172="nulová",$N$172,0)</f>
        <v>0</v>
      </c>
      <c r="BJ172" s="6" t="s">
        <v>21</v>
      </c>
      <c r="BK172" s="83">
        <f>ROUND($L$172*$K$172,2)</f>
        <v>0</v>
      </c>
      <c r="BL172" s="6" t="s">
        <v>224</v>
      </c>
    </row>
    <row r="173" spans="2:64" s="6" customFormat="1" ht="15.75" customHeight="1" x14ac:dyDescent="0.3">
      <c r="B173" s="22"/>
      <c r="C173" s="157" t="s">
        <v>339</v>
      </c>
      <c r="D173" s="157" t="s">
        <v>157</v>
      </c>
      <c r="E173" s="158" t="s">
        <v>1012</v>
      </c>
      <c r="F173" s="227" t="s">
        <v>1013</v>
      </c>
      <c r="G173" s="228"/>
      <c r="H173" s="228"/>
      <c r="I173" s="228"/>
      <c r="J173" s="159" t="s">
        <v>333</v>
      </c>
      <c r="K173" s="160">
        <v>1</v>
      </c>
      <c r="L173" s="229">
        <v>0</v>
      </c>
      <c r="M173" s="228"/>
      <c r="N173" s="229">
        <f>ROUND($L$173*$K$173,2)</f>
        <v>0</v>
      </c>
      <c r="O173" s="228"/>
      <c r="P173" s="228"/>
      <c r="Q173" s="228"/>
      <c r="R173" s="23"/>
      <c r="S173" s="6" t="s">
        <v>1151</v>
      </c>
      <c r="T173" s="118"/>
      <c r="U173" s="29" t="s">
        <v>47</v>
      </c>
      <c r="V173" s="119">
        <v>0</v>
      </c>
      <c r="W173" s="119">
        <f>$V$173*$K$173</f>
        <v>0</v>
      </c>
      <c r="X173" s="119">
        <v>0</v>
      </c>
      <c r="Y173" s="119">
        <f>$X$173*$K$173</f>
        <v>0</v>
      </c>
      <c r="Z173" s="119">
        <v>0</v>
      </c>
      <c r="AA173" s="120">
        <f>$Z$173*$K$173</f>
        <v>0</v>
      </c>
      <c r="AR173" s="6" t="s">
        <v>224</v>
      </c>
      <c r="AT173" s="6" t="s">
        <v>157</v>
      </c>
      <c r="AU173" s="6" t="s">
        <v>102</v>
      </c>
      <c r="AY173" s="6" t="s">
        <v>156</v>
      </c>
      <c r="BE173" s="83">
        <f>IF($U$173="základní",$N$173,0)</f>
        <v>0</v>
      </c>
      <c r="BF173" s="83">
        <f>IF($U$173="snížená",$N$173,0)</f>
        <v>0</v>
      </c>
      <c r="BG173" s="83">
        <f>IF($U$173="zákl. přenesená",$N$173,0)</f>
        <v>0</v>
      </c>
      <c r="BH173" s="83">
        <f>IF($U$173="sníž. přenesená",$N$173,0)</f>
        <v>0</v>
      </c>
      <c r="BI173" s="83">
        <f>IF($U$173="nulová",$N$173,0)</f>
        <v>0</v>
      </c>
      <c r="BJ173" s="6" t="s">
        <v>21</v>
      </c>
      <c r="BK173" s="83">
        <f>ROUND($L$173*$K$173,2)</f>
        <v>0</v>
      </c>
      <c r="BL173" s="6" t="s">
        <v>224</v>
      </c>
    </row>
    <row r="174" spans="2:64" s="6" customFormat="1" ht="15.75" customHeight="1" x14ac:dyDescent="0.3">
      <c r="B174" s="22"/>
      <c r="C174" s="157" t="s">
        <v>343</v>
      </c>
      <c r="D174" s="157" t="s">
        <v>157</v>
      </c>
      <c r="E174" s="158" t="s">
        <v>1014</v>
      </c>
      <c r="F174" s="227" t="s">
        <v>1015</v>
      </c>
      <c r="G174" s="228"/>
      <c r="H174" s="228"/>
      <c r="I174" s="228"/>
      <c r="J174" s="159" t="s">
        <v>333</v>
      </c>
      <c r="K174" s="160">
        <v>1</v>
      </c>
      <c r="L174" s="229">
        <v>0</v>
      </c>
      <c r="M174" s="228"/>
      <c r="N174" s="229">
        <f>ROUND($L$174*$K$174,2)</f>
        <v>0</v>
      </c>
      <c r="O174" s="228"/>
      <c r="P174" s="228"/>
      <c r="Q174" s="228"/>
      <c r="R174" s="23"/>
      <c r="S174" s="6" t="s">
        <v>1151</v>
      </c>
      <c r="T174" s="118"/>
      <c r="U174" s="29" t="s">
        <v>47</v>
      </c>
      <c r="V174" s="119">
        <v>0</v>
      </c>
      <c r="W174" s="119">
        <f>$V$174*$K$174</f>
        <v>0</v>
      </c>
      <c r="X174" s="119">
        <v>0</v>
      </c>
      <c r="Y174" s="119">
        <f>$X$174*$K$174</f>
        <v>0</v>
      </c>
      <c r="Z174" s="119">
        <v>0</v>
      </c>
      <c r="AA174" s="120">
        <f>$Z$174*$K$174</f>
        <v>0</v>
      </c>
      <c r="AR174" s="6" t="s">
        <v>224</v>
      </c>
      <c r="AT174" s="6" t="s">
        <v>157</v>
      </c>
      <c r="AU174" s="6" t="s">
        <v>102</v>
      </c>
      <c r="AY174" s="6" t="s">
        <v>156</v>
      </c>
      <c r="BE174" s="83">
        <f>IF($U$174="základní",$N$174,0)</f>
        <v>0</v>
      </c>
      <c r="BF174" s="83">
        <f>IF($U$174="snížená",$N$174,0)</f>
        <v>0</v>
      </c>
      <c r="BG174" s="83">
        <f>IF($U$174="zákl. přenesená",$N$174,0)</f>
        <v>0</v>
      </c>
      <c r="BH174" s="83">
        <f>IF($U$174="sníž. přenesená",$N$174,0)</f>
        <v>0</v>
      </c>
      <c r="BI174" s="83">
        <f>IF($U$174="nulová",$N$174,0)</f>
        <v>0</v>
      </c>
      <c r="BJ174" s="6" t="s">
        <v>21</v>
      </c>
      <c r="BK174" s="83">
        <f>ROUND($L$174*$K$174,2)</f>
        <v>0</v>
      </c>
      <c r="BL174" s="6" t="s">
        <v>224</v>
      </c>
    </row>
    <row r="175" spans="2:64" s="6" customFormat="1" ht="15.75" customHeight="1" x14ac:dyDescent="0.3">
      <c r="B175" s="22"/>
      <c r="C175" s="157" t="s">
        <v>347</v>
      </c>
      <c r="D175" s="157" t="s">
        <v>157</v>
      </c>
      <c r="E175" s="158" t="s">
        <v>1016</v>
      </c>
      <c r="F175" s="227" t="s">
        <v>1017</v>
      </c>
      <c r="G175" s="228"/>
      <c r="H175" s="228"/>
      <c r="I175" s="228"/>
      <c r="J175" s="159" t="s">
        <v>985</v>
      </c>
      <c r="K175" s="160">
        <v>1</v>
      </c>
      <c r="L175" s="229">
        <v>0</v>
      </c>
      <c r="M175" s="228"/>
      <c r="N175" s="229">
        <f>ROUND($L$175*$K$175,2)</f>
        <v>0</v>
      </c>
      <c r="O175" s="228"/>
      <c r="P175" s="228"/>
      <c r="Q175" s="228"/>
      <c r="R175" s="23"/>
      <c r="S175" s="6" t="s">
        <v>1151</v>
      </c>
      <c r="T175" s="118"/>
      <c r="U175" s="29" t="s">
        <v>47</v>
      </c>
      <c r="V175" s="119">
        <v>0.51200000000000001</v>
      </c>
      <c r="W175" s="119">
        <f>$V$175*$K$175</f>
        <v>0.51200000000000001</v>
      </c>
      <c r="X175" s="119">
        <v>2.8900000000000002E-3</v>
      </c>
      <c r="Y175" s="119">
        <f>$X$175*$K$175</f>
        <v>2.8900000000000002E-3</v>
      </c>
      <c r="Z175" s="119">
        <v>0</v>
      </c>
      <c r="AA175" s="120">
        <f>$Z$175*$K$175</f>
        <v>0</v>
      </c>
      <c r="AR175" s="6" t="s">
        <v>224</v>
      </c>
      <c r="AT175" s="6" t="s">
        <v>157</v>
      </c>
      <c r="AU175" s="6" t="s">
        <v>102</v>
      </c>
      <c r="AY175" s="6" t="s">
        <v>156</v>
      </c>
      <c r="BE175" s="83">
        <f>IF($U$175="základní",$N$175,0)</f>
        <v>0</v>
      </c>
      <c r="BF175" s="83">
        <f>IF($U$175="snížená",$N$175,0)</f>
        <v>0</v>
      </c>
      <c r="BG175" s="83">
        <f>IF($U$175="zákl. přenesená",$N$175,0)</f>
        <v>0</v>
      </c>
      <c r="BH175" s="83">
        <f>IF($U$175="sníž. přenesená",$N$175,0)</f>
        <v>0</v>
      </c>
      <c r="BI175" s="83">
        <f>IF($U$175="nulová",$N$175,0)</f>
        <v>0</v>
      </c>
      <c r="BJ175" s="6" t="s">
        <v>21</v>
      </c>
      <c r="BK175" s="83">
        <f>ROUND($L$175*$K$175,2)</f>
        <v>0</v>
      </c>
      <c r="BL175" s="6" t="s">
        <v>224</v>
      </c>
    </row>
    <row r="176" spans="2:64" s="6" customFormat="1" ht="27" customHeight="1" x14ac:dyDescent="0.3">
      <c r="B176" s="22"/>
      <c r="C176" s="157" t="s">
        <v>351</v>
      </c>
      <c r="D176" s="157" t="s">
        <v>157</v>
      </c>
      <c r="E176" s="158" t="s">
        <v>1018</v>
      </c>
      <c r="F176" s="227" t="s">
        <v>1019</v>
      </c>
      <c r="G176" s="228"/>
      <c r="H176" s="228"/>
      <c r="I176" s="228"/>
      <c r="J176" s="159" t="s">
        <v>985</v>
      </c>
      <c r="K176" s="160">
        <v>1</v>
      </c>
      <c r="L176" s="229">
        <v>0</v>
      </c>
      <c r="M176" s="228"/>
      <c r="N176" s="229">
        <f>ROUND($L$176*$K$176,2)</f>
        <v>0</v>
      </c>
      <c r="O176" s="228"/>
      <c r="P176" s="228"/>
      <c r="Q176" s="228"/>
      <c r="R176" s="23"/>
      <c r="S176" s="6" t="s">
        <v>1151</v>
      </c>
      <c r="T176" s="118"/>
      <c r="U176" s="29" t="s">
        <v>47</v>
      </c>
      <c r="V176" s="119">
        <v>2.911</v>
      </c>
      <c r="W176" s="119">
        <f>$V$176*$K$176</f>
        <v>2.911</v>
      </c>
      <c r="X176" s="119">
        <v>0.14591999999999999</v>
      </c>
      <c r="Y176" s="119">
        <f>$X$176*$K$176</f>
        <v>0.14591999999999999</v>
      </c>
      <c r="Z176" s="119">
        <v>0</v>
      </c>
      <c r="AA176" s="120">
        <f>$Z$176*$K$176</f>
        <v>0</v>
      </c>
      <c r="AR176" s="6" t="s">
        <v>224</v>
      </c>
      <c r="AT176" s="6" t="s">
        <v>157</v>
      </c>
      <c r="AU176" s="6" t="s">
        <v>102</v>
      </c>
      <c r="AY176" s="6" t="s">
        <v>156</v>
      </c>
      <c r="BE176" s="83">
        <f>IF($U$176="základní",$N$176,0)</f>
        <v>0</v>
      </c>
      <c r="BF176" s="83">
        <f>IF($U$176="snížená",$N$176,0)</f>
        <v>0</v>
      </c>
      <c r="BG176" s="83">
        <f>IF($U$176="zákl. přenesená",$N$176,0)</f>
        <v>0</v>
      </c>
      <c r="BH176" s="83">
        <f>IF($U$176="sníž. přenesená",$N$176,0)</f>
        <v>0</v>
      </c>
      <c r="BI176" s="83">
        <f>IF($U$176="nulová",$N$176,0)</f>
        <v>0</v>
      </c>
      <c r="BJ176" s="6" t="s">
        <v>21</v>
      </c>
      <c r="BK176" s="83">
        <f>ROUND($L$176*$K$176,2)</f>
        <v>0</v>
      </c>
      <c r="BL176" s="6" t="s">
        <v>224</v>
      </c>
    </row>
    <row r="177" spans="2:64" s="6" customFormat="1" ht="15.75" customHeight="1" x14ac:dyDescent="0.3">
      <c r="B177" s="22"/>
      <c r="C177" s="157" t="s">
        <v>354</v>
      </c>
      <c r="D177" s="157" t="s">
        <v>157</v>
      </c>
      <c r="E177" s="158" t="s">
        <v>1020</v>
      </c>
      <c r="F177" s="227" t="s">
        <v>1021</v>
      </c>
      <c r="G177" s="228"/>
      <c r="H177" s="228"/>
      <c r="I177" s="228"/>
      <c r="J177" s="159" t="s">
        <v>985</v>
      </c>
      <c r="K177" s="160">
        <v>1</v>
      </c>
      <c r="L177" s="229">
        <v>0</v>
      </c>
      <c r="M177" s="228"/>
      <c r="N177" s="229">
        <f>ROUND($L$177*$K$177,2)</f>
        <v>0</v>
      </c>
      <c r="O177" s="228"/>
      <c r="P177" s="228"/>
      <c r="Q177" s="228"/>
      <c r="R177" s="23"/>
      <c r="S177" s="6" t="s">
        <v>1151</v>
      </c>
      <c r="T177" s="118"/>
      <c r="U177" s="29" t="s">
        <v>47</v>
      </c>
      <c r="V177" s="119">
        <v>5.3840000000000003</v>
      </c>
      <c r="W177" s="119">
        <f>$V$177*$K$177</f>
        <v>5.3840000000000003</v>
      </c>
      <c r="X177" s="119">
        <v>8.6190000000000003E-2</v>
      </c>
      <c r="Y177" s="119">
        <f>$X$177*$K$177</f>
        <v>8.6190000000000003E-2</v>
      </c>
      <c r="Z177" s="119">
        <v>0</v>
      </c>
      <c r="AA177" s="120">
        <f>$Z$177*$K$177</f>
        <v>0</v>
      </c>
      <c r="AR177" s="6" t="s">
        <v>224</v>
      </c>
      <c r="AT177" s="6" t="s">
        <v>157</v>
      </c>
      <c r="AU177" s="6" t="s">
        <v>102</v>
      </c>
      <c r="AY177" s="6" t="s">
        <v>156</v>
      </c>
      <c r="BE177" s="83">
        <f>IF($U$177="základní",$N$177,0)</f>
        <v>0</v>
      </c>
      <c r="BF177" s="83">
        <f>IF($U$177="snížená",$N$177,0)</f>
        <v>0</v>
      </c>
      <c r="BG177" s="83">
        <f>IF($U$177="zákl. přenesená",$N$177,0)</f>
        <v>0</v>
      </c>
      <c r="BH177" s="83">
        <f>IF($U$177="sníž. přenesená",$N$177,0)</f>
        <v>0</v>
      </c>
      <c r="BI177" s="83">
        <f>IF($U$177="nulová",$N$177,0)</f>
        <v>0</v>
      </c>
      <c r="BJ177" s="6" t="s">
        <v>21</v>
      </c>
      <c r="BK177" s="83">
        <f>ROUND($L$177*$K$177,2)</f>
        <v>0</v>
      </c>
      <c r="BL177" s="6" t="s">
        <v>224</v>
      </c>
    </row>
    <row r="178" spans="2:64" s="104" customFormat="1" ht="30.75" customHeight="1" x14ac:dyDescent="0.3">
      <c r="B178" s="105"/>
      <c r="D178" s="113" t="s">
        <v>938</v>
      </c>
      <c r="N178" s="205">
        <f>$BK$178</f>
        <v>0</v>
      </c>
      <c r="O178" s="206"/>
      <c r="P178" s="206"/>
      <c r="Q178" s="206"/>
      <c r="R178" s="108"/>
      <c r="T178" s="109"/>
      <c r="W178" s="110">
        <f>SUM($W$179:$W$183)</f>
        <v>32.425964999999998</v>
      </c>
      <c r="Y178" s="110">
        <f>SUM($Y$179:$Y$183)</f>
        <v>5.4699999999999999E-2</v>
      </c>
      <c r="AA178" s="111">
        <f>SUM($AA$179:$AA$183)</f>
        <v>5.5E-2</v>
      </c>
      <c r="AR178" s="107" t="s">
        <v>102</v>
      </c>
      <c r="AT178" s="107" t="s">
        <v>81</v>
      </c>
      <c r="AU178" s="107" t="s">
        <v>21</v>
      </c>
      <c r="AY178" s="107" t="s">
        <v>156</v>
      </c>
      <c r="BK178" s="112">
        <f>SUM($BK$179:$BK$183)</f>
        <v>0</v>
      </c>
    </row>
    <row r="179" spans="2:64" s="6" customFormat="1" ht="27" customHeight="1" x14ac:dyDescent="0.3">
      <c r="B179" s="22"/>
      <c r="C179" s="114" t="s">
        <v>357</v>
      </c>
      <c r="D179" s="114" t="s">
        <v>157</v>
      </c>
      <c r="E179" s="115" t="s">
        <v>1022</v>
      </c>
      <c r="F179" s="211" t="s">
        <v>1023</v>
      </c>
      <c r="G179" s="212"/>
      <c r="H179" s="212"/>
      <c r="I179" s="212"/>
      <c r="J179" s="116" t="s">
        <v>215</v>
      </c>
      <c r="K179" s="117">
        <v>50</v>
      </c>
      <c r="L179" s="213">
        <v>0</v>
      </c>
      <c r="M179" s="212"/>
      <c r="N179" s="214">
        <f>ROUND($L$179*$K$179,2)</f>
        <v>0</v>
      </c>
      <c r="O179" s="212"/>
      <c r="P179" s="212"/>
      <c r="Q179" s="212"/>
      <c r="R179" s="23"/>
      <c r="T179" s="118"/>
      <c r="U179" s="29" t="s">
        <v>47</v>
      </c>
      <c r="V179" s="119">
        <v>0.24099999999999999</v>
      </c>
      <c r="W179" s="119">
        <f>$V$179*$K$179</f>
        <v>12.049999999999999</v>
      </c>
      <c r="X179" s="119">
        <v>4.8000000000000001E-4</v>
      </c>
      <c r="Y179" s="119">
        <f>$X$179*$K$179</f>
        <v>2.4E-2</v>
      </c>
      <c r="Z179" s="119">
        <v>0</v>
      </c>
      <c r="AA179" s="120">
        <f>$Z$179*$K$179</f>
        <v>0</v>
      </c>
      <c r="AR179" s="6" t="s">
        <v>224</v>
      </c>
      <c r="AT179" s="6" t="s">
        <v>157</v>
      </c>
      <c r="AU179" s="6" t="s">
        <v>102</v>
      </c>
      <c r="AY179" s="6" t="s">
        <v>156</v>
      </c>
      <c r="BE179" s="83">
        <f>IF($U$179="základní",$N$179,0)</f>
        <v>0</v>
      </c>
      <c r="BF179" s="83">
        <f>IF($U$179="snížená",$N$179,0)</f>
        <v>0</v>
      </c>
      <c r="BG179" s="83">
        <f>IF($U$179="zákl. přenesená",$N$179,0)</f>
        <v>0</v>
      </c>
      <c r="BH179" s="83">
        <f>IF($U$179="sníž. přenesená",$N$179,0)</f>
        <v>0</v>
      </c>
      <c r="BI179" s="83">
        <f>IF($U$179="nulová",$N$179,0)</f>
        <v>0</v>
      </c>
      <c r="BJ179" s="6" t="s">
        <v>21</v>
      </c>
      <c r="BK179" s="83">
        <f>ROUND($L$179*$K$179,2)</f>
        <v>0</v>
      </c>
      <c r="BL179" s="6" t="s">
        <v>224</v>
      </c>
    </row>
    <row r="180" spans="2:64" s="6" customFormat="1" ht="27" customHeight="1" x14ac:dyDescent="0.3">
      <c r="B180" s="22"/>
      <c r="C180" s="114" t="s">
        <v>360</v>
      </c>
      <c r="D180" s="114" t="s">
        <v>157</v>
      </c>
      <c r="E180" s="115" t="s">
        <v>1024</v>
      </c>
      <c r="F180" s="211" t="s">
        <v>1025</v>
      </c>
      <c r="G180" s="212"/>
      <c r="H180" s="212"/>
      <c r="I180" s="212"/>
      <c r="J180" s="116" t="s">
        <v>215</v>
      </c>
      <c r="K180" s="117">
        <v>50</v>
      </c>
      <c r="L180" s="213">
        <v>0</v>
      </c>
      <c r="M180" s="212"/>
      <c r="N180" s="214">
        <f>ROUND($L$180*$K$180,2)</f>
        <v>0</v>
      </c>
      <c r="O180" s="212"/>
      <c r="P180" s="212"/>
      <c r="Q180" s="212"/>
      <c r="R180" s="23"/>
      <c r="T180" s="118"/>
      <c r="U180" s="29" t="s">
        <v>47</v>
      </c>
      <c r="V180" s="119">
        <v>0.24099999999999999</v>
      </c>
      <c r="W180" s="119">
        <f>$V$180*$K$180</f>
        <v>12.049999999999999</v>
      </c>
      <c r="X180" s="119">
        <v>4.8000000000000001E-4</v>
      </c>
      <c r="Y180" s="119">
        <f>$X$180*$K$180</f>
        <v>2.4E-2</v>
      </c>
      <c r="Z180" s="119">
        <v>0</v>
      </c>
      <c r="AA180" s="120">
        <f>$Z$180*$K$180</f>
        <v>0</v>
      </c>
      <c r="AR180" s="6" t="s">
        <v>224</v>
      </c>
      <c r="AT180" s="6" t="s">
        <v>157</v>
      </c>
      <c r="AU180" s="6" t="s">
        <v>102</v>
      </c>
      <c r="AY180" s="6" t="s">
        <v>156</v>
      </c>
      <c r="BE180" s="83">
        <f>IF($U$180="základní",$N$180,0)</f>
        <v>0</v>
      </c>
      <c r="BF180" s="83">
        <f>IF($U$180="snížená",$N$180,0)</f>
        <v>0</v>
      </c>
      <c r="BG180" s="83">
        <f>IF($U$180="zákl. přenesená",$N$180,0)</f>
        <v>0</v>
      </c>
      <c r="BH180" s="83">
        <f>IF($U$180="sníž. přenesená",$N$180,0)</f>
        <v>0</v>
      </c>
      <c r="BI180" s="83">
        <f>IF($U$180="nulová",$N$180,0)</f>
        <v>0</v>
      </c>
      <c r="BJ180" s="6" t="s">
        <v>21</v>
      </c>
      <c r="BK180" s="83">
        <f>ROUND($L$180*$K$180,2)</f>
        <v>0</v>
      </c>
      <c r="BL180" s="6" t="s">
        <v>224</v>
      </c>
    </row>
    <row r="181" spans="2:64" s="6" customFormat="1" ht="27" customHeight="1" x14ac:dyDescent="0.3">
      <c r="B181" s="22"/>
      <c r="C181" s="114" t="s">
        <v>363</v>
      </c>
      <c r="D181" s="114" t="s">
        <v>157</v>
      </c>
      <c r="E181" s="115" t="s">
        <v>1026</v>
      </c>
      <c r="F181" s="211" t="s">
        <v>1027</v>
      </c>
      <c r="G181" s="212"/>
      <c r="H181" s="212"/>
      <c r="I181" s="212"/>
      <c r="J181" s="116" t="s">
        <v>215</v>
      </c>
      <c r="K181" s="117">
        <v>10</v>
      </c>
      <c r="L181" s="213">
        <v>0</v>
      </c>
      <c r="M181" s="212"/>
      <c r="N181" s="214">
        <f>ROUND($L$181*$K$181,2)</f>
        <v>0</v>
      </c>
      <c r="O181" s="212"/>
      <c r="P181" s="212"/>
      <c r="Q181" s="212"/>
      <c r="R181" s="23"/>
      <c r="T181" s="118"/>
      <c r="U181" s="29" t="s">
        <v>47</v>
      </c>
      <c r="V181" s="119">
        <v>0.24099999999999999</v>
      </c>
      <c r="W181" s="119">
        <f>$V$181*$K$181</f>
        <v>2.41</v>
      </c>
      <c r="X181" s="119">
        <v>6.7000000000000002E-4</v>
      </c>
      <c r="Y181" s="119">
        <f>$X$181*$K$181</f>
        <v>6.7000000000000002E-3</v>
      </c>
      <c r="Z181" s="119">
        <v>0</v>
      </c>
      <c r="AA181" s="120">
        <f>$Z$181*$K$181</f>
        <v>0</v>
      </c>
      <c r="AR181" s="6" t="s">
        <v>224</v>
      </c>
      <c r="AT181" s="6" t="s">
        <v>157</v>
      </c>
      <c r="AU181" s="6" t="s">
        <v>102</v>
      </c>
      <c r="AY181" s="6" t="s">
        <v>156</v>
      </c>
      <c r="BE181" s="83">
        <f>IF($U$181="základní",$N$181,0)</f>
        <v>0</v>
      </c>
      <c r="BF181" s="83">
        <f>IF($U$181="snížená",$N$181,0)</f>
        <v>0</v>
      </c>
      <c r="BG181" s="83">
        <f>IF($U$181="zákl. přenesená",$N$181,0)</f>
        <v>0</v>
      </c>
      <c r="BH181" s="83">
        <f>IF($U$181="sníž. přenesená",$N$181,0)</f>
        <v>0</v>
      </c>
      <c r="BI181" s="83">
        <f>IF($U$181="nulová",$N$181,0)</f>
        <v>0</v>
      </c>
      <c r="BJ181" s="6" t="s">
        <v>21</v>
      </c>
      <c r="BK181" s="83">
        <f>ROUND($L$181*$K$181,2)</f>
        <v>0</v>
      </c>
      <c r="BL181" s="6" t="s">
        <v>224</v>
      </c>
    </row>
    <row r="182" spans="2:64" s="6" customFormat="1" ht="15.75" customHeight="1" x14ac:dyDescent="0.3">
      <c r="B182" s="22"/>
      <c r="C182" s="114" t="s">
        <v>369</v>
      </c>
      <c r="D182" s="114" t="s">
        <v>157</v>
      </c>
      <c r="E182" s="115" t="s">
        <v>1028</v>
      </c>
      <c r="F182" s="211" t="s">
        <v>1029</v>
      </c>
      <c r="G182" s="212"/>
      <c r="H182" s="212"/>
      <c r="I182" s="212"/>
      <c r="J182" s="116" t="s">
        <v>215</v>
      </c>
      <c r="K182" s="117">
        <v>110</v>
      </c>
      <c r="L182" s="213">
        <v>0</v>
      </c>
      <c r="M182" s="212"/>
      <c r="N182" s="214">
        <f>ROUND($L$182*$K$182,2)</f>
        <v>0</v>
      </c>
      <c r="O182" s="212"/>
      <c r="P182" s="212"/>
      <c r="Q182" s="212"/>
      <c r="R182" s="23"/>
      <c r="T182" s="118"/>
      <c r="U182" s="29" t="s">
        <v>47</v>
      </c>
      <c r="V182" s="119">
        <v>5.1999999999999998E-2</v>
      </c>
      <c r="W182" s="119">
        <f>$V$182*$K$182</f>
        <v>5.72</v>
      </c>
      <c r="X182" s="119">
        <v>0</v>
      </c>
      <c r="Y182" s="119">
        <f>$X$182*$K$182</f>
        <v>0</v>
      </c>
      <c r="Z182" s="119">
        <v>5.0000000000000001E-4</v>
      </c>
      <c r="AA182" s="120">
        <f>$Z$182*$K$182</f>
        <v>5.5E-2</v>
      </c>
      <c r="AR182" s="6" t="s">
        <v>224</v>
      </c>
      <c r="AT182" s="6" t="s">
        <v>157</v>
      </c>
      <c r="AU182" s="6" t="s">
        <v>102</v>
      </c>
      <c r="AY182" s="6" t="s">
        <v>156</v>
      </c>
      <c r="BE182" s="83">
        <f>IF($U$182="základní",$N$182,0)</f>
        <v>0</v>
      </c>
      <c r="BF182" s="83">
        <f>IF($U$182="snížená",$N$182,0)</f>
        <v>0</v>
      </c>
      <c r="BG182" s="83">
        <f>IF($U$182="zákl. přenesená",$N$182,0)</f>
        <v>0</v>
      </c>
      <c r="BH182" s="83">
        <f>IF($U$182="sníž. přenesená",$N$182,0)</f>
        <v>0</v>
      </c>
      <c r="BI182" s="83">
        <f>IF($U$182="nulová",$N$182,0)</f>
        <v>0</v>
      </c>
      <c r="BJ182" s="6" t="s">
        <v>21</v>
      </c>
      <c r="BK182" s="83">
        <f>ROUND($L$182*$K$182,2)</f>
        <v>0</v>
      </c>
      <c r="BL182" s="6" t="s">
        <v>224</v>
      </c>
    </row>
    <row r="183" spans="2:64" s="6" customFormat="1" ht="27" customHeight="1" x14ac:dyDescent="0.3">
      <c r="B183" s="22"/>
      <c r="C183" s="114" t="s">
        <v>372</v>
      </c>
      <c r="D183" s="114" t="s">
        <v>157</v>
      </c>
      <c r="E183" s="115" t="s">
        <v>1030</v>
      </c>
      <c r="F183" s="211" t="s">
        <v>1031</v>
      </c>
      <c r="G183" s="212"/>
      <c r="H183" s="212"/>
      <c r="I183" s="212"/>
      <c r="J183" s="116" t="s">
        <v>178</v>
      </c>
      <c r="K183" s="117">
        <v>5.5E-2</v>
      </c>
      <c r="L183" s="213">
        <v>0</v>
      </c>
      <c r="M183" s="212"/>
      <c r="N183" s="214">
        <f>ROUND($L$183*$K$183,2)</f>
        <v>0</v>
      </c>
      <c r="O183" s="212"/>
      <c r="P183" s="212"/>
      <c r="Q183" s="212"/>
      <c r="R183" s="23"/>
      <c r="T183" s="118"/>
      <c r="U183" s="29" t="s">
        <v>47</v>
      </c>
      <c r="V183" s="119">
        <v>3.5630000000000002</v>
      </c>
      <c r="W183" s="119">
        <f>$V$183*$K$183</f>
        <v>0.195965</v>
      </c>
      <c r="X183" s="119">
        <v>0</v>
      </c>
      <c r="Y183" s="119">
        <f>$X$183*$K$183</f>
        <v>0</v>
      </c>
      <c r="Z183" s="119">
        <v>0</v>
      </c>
      <c r="AA183" s="120">
        <f>$Z$183*$K$183</f>
        <v>0</v>
      </c>
      <c r="AR183" s="6" t="s">
        <v>224</v>
      </c>
      <c r="AT183" s="6" t="s">
        <v>157</v>
      </c>
      <c r="AU183" s="6" t="s">
        <v>102</v>
      </c>
      <c r="AY183" s="6" t="s">
        <v>156</v>
      </c>
      <c r="BE183" s="83">
        <f>IF($U$183="základní",$N$183,0)</f>
        <v>0</v>
      </c>
      <c r="BF183" s="83">
        <f>IF($U$183="snížená",$N$183,0)</f>
        <v>0</v>
      </c>
      <c r="BG183" s="83">
        <f>IF($U$183="zákl. přenesená",$N$183,0)</f>
        <v>0</v>
      </c>
      <c r="BH183" s="83">
        <f>IF($U$183="sníž. přenesená",$N$183,0)</f>
        <v>0</v>
      </c>
      <c r="BI183" s="83">
        <f>IF($U$183="nulová",$N$183,0)</f>
        <v>0</v>
      </c>
      <c r="BJ183" s="6" t="s">
        <v>21</v>
      </c>
      <c r="BK183" s="83">
        <f>ROUND($L$183*$K$183,2)</f>
        <v>0</v>
      </c>
      <c r="BL183" s="6" t="s">
        <v>224</v>
      </c>
    </row>
    <row r="184" spans="2:64" s="104" customFormat="1" ht="30.75" customHeight="1" x14ac:dyDescent="0.3">
      <c r="B184" s="105"/>
      <c r="D184" s="113" t="s">
        <v>939</v>
      </c>
      <c r="N184" s="205">
        <f>$BK$184</f>
        <v>0</v>
      </c>
      <c r="O184" s="206"/>
      <c r="P184" s="206"/>
      <c r="Q184" s="206"/>
      <c r="R184" s="108"/>
      <c r="T184" s="109"/>
      <c r="W184" s="110">
        <f>SUM($W$185:$W$194)</f>
        <v>4.3983249999999998</v>
      </c>
      <c r="Y184" s="110">
        <f>SUM($Y$185:$Y$194)</f>
        <v>1.1380000000000001E-2</v>
      </c>
      <c r="AA184" s="111">
        <f>SUM($AA$185:$AA$194)</f>
        <v>0</v>
      </c>
      <c r="AR184" s="107" t="s">
        <v>102</v>
      </c>
      <c r="AT184" s="107" t="s">
        <v>81</v>
      </c>
      <c r="AU184" s="107" t="s">
        <v>21</v>
      </c>
      <c r="AY184" s="107" t="s">
        <v>156</v>
      </c>
      <c r="BK184" s="112">
        <f>SUM($BK$185:$BK$194)</f>
        <v>0</v>
      </c>
    </row>
    <row r="185" spans="2:64" s="6" customFormat="1" ht="15.75" customHeight="1" x14ac:dyDescent="0.3">
      <c r="B185" s="22"/>
      <c r="C185" s="114" t="s">
        <v>377</v>
      </c>
      <c r="D185" s="114" t="s">
        <v>157</v>
      </c>
      <c r="E185" s="115" t="s">
        <v>1032</v>
      </c>
      <c r="F185" s="211" t="s">
        <v>1033</v>
      </c>
      <c r="G185" s="212"/>
      <c r="H185" s="212"/>
      <c r="I185" s="212"/>
      <c r="J185" s="116" t="s">
        <v>333</v>
      </c>
      <c r="K185" s="117">
        <v>8</v>
      </c>
      <c r="L185" s="213">
        <v>0</v>
      </c>
      <c r="M185" s="212"/>
      <c r="N185" s="214">
        <f>ROUND($L$185*$K$185,2)</f>
        <v>0</v>
      </c>
      <c r="O185" s="212"/>
      <c r="P185" s="212"/>
      <c r="Q185" s="212"/>
      <c r="R185" s="23"/>
      <c r="T185" s="118"/>
      <c r="U185" s="29" t="s">
        <v>47</v>
      </c>
      <c r="V185" s="119">
        <v>6.2E-2</v>
      </c>
      <c r="W185" s="119">
        <f>$V$185*$K$185</f>
        <v>0.496</v>
      </c>
      <c r="X185" s="119">
        <v>6.0000000000000002E-5</v>
      </c>
      <c r="Y185" s="119">
        <f>$X$185*$K$185</f>
        <v>4.8000000000000001E-4</v>
      </c>
      <c r="Z185" s="119">
        <v>0</v>
      </c>
      <c r="AA185" s="120">
        <f>$Z$185*$K$185</f>
        <v>0</v>
      </c>
      <c r="AR185" s="6" t="s">
        <v>224</v>
      </c>
      <c r="AT185" s="6" t="s">
        <v>157</v>
      </c>
      <c r="AU185" s="6" t="s">
        <v>102</v>
      </c>
      <c r="AY185" s="6" t="s">
        <v>156</v>
      </c>
      <c r="BE185" s="83">
        <f>IF($U$185="základní",$N$185,0)</f>
        <v>0</v>
      </c>
      <c r="BF185" s="83">
        <f>IF($U$185="snížená",$N$185,0)</f>
        <v>0</v>
      </c>
      <c r="BG185" s="83">
        <f>IF($U$185="zákl. přenesená",$N$185,0)</f>
        <v>0</v>
      </c>
      <c r="BH185" s="83">
        <f>IF($U$185="sníž. přenesená",$N$185,0)</f>
        <v>0</v>
      </c>
      <c r="BI185" s="83">
        <f>IF($U$185="nulová",$N$185,0)</f>
        <v>0</v>
      </c>
      <c r="BJ185" s="6" t="s">
        <v>21</v>
      </c>
      <c r="BK185" s="83">
        <f>ROUND($L$185*$K$185,2)</f>
        <v>0</v>
      </c>
      <c r="BL185" s="6" t="s">
        <v>224</v>
      </c>
    </row>
    <row r="186" spans="2:64" s="6" customFormat="1" ht="15.75" customHeight="1" x14ac:dyDescent="0.3">
      <c r="B186" s="22"/>
      <c r="C186" s="157" t="s">
        <v>382</v>
      </c>
      <c r="D186" s="157" t="s">
        <v>157</v>
      </c>
      <c r="E186" s="158" t="s">
        <v>1034</v>
      </c>
      <c r="F186" s="227" t="s">
        <v>1035</v>
      </c>
      <c r="G186" s="228"/>
      <c r="H186" s="228"/>
      <c r="I186" s="228"/>
      <c r="J186" s="159" t="s">
        <v>333</v>
      </c>
      <c r="K186" s="160">
        <v>2</v>
      </c>
      <c r="L186" s="229">
        <v>0</v>
      </c>
      <c r="M186" s="228"/>
      <c r="N186" s="229">
        <f>ROUND($L$186*$K$186,2)</f>
        <v>0</v>
      </c>
      <c r="O186" s="228"/>
      <c r="P186" s="228"/>
      <c r="Q186" s="228"/>
      <c r="R186" s="23"/>
      <c r="S186" s="6" t="s">
        <v>1151</v>
      </c>
      <c r="T186" s="118"/>
      <c r="U186" s="29" t="s">
        <v>47</v>
      </c>
      <c r="V186" s="119">
        <v>5.0999999999999997E-2</v>
      </c>
      <c r="W186" s="119">
        <f>$V$186*$K$186</f>
        <v>0.10199999999999999</v>
      </c>
      <c r="X186" s="119">
        <v>9.0000000000000006E-5</v>
      </c>
      <c r="Y186" s="119">
        <f>$X$186*$K$186</f>
        <v>1.8000000000000001E-4</v>
      </c>
      <c r="Z186" s="119">
        <v>0</v>
      </c>
      <c r="AA186" s="120">
        <f>$Z$186*$K$186</f>
        <v>0</v>
      </c>
      <c r="AR186" s="6" t="s">
        <v>224</v>
      </c>
      <c r="AT186" s="6" t="s">
        <v>157</v>
      </c>
      <c r="AU186" s="6" t="s">
        <v>102</v>
      </c>
      <c r="AY186" s="6" t="s">
        <v>156</v>
      </c>
      <c r="BE186" s="83">
        <f>IF($U$186="základní",$N$186,0)</f>
        <v>0</v>
      </c>
      <c r="BF186" s="83">
        <f>IF($U$186="snížená",$N$186,0)</f>
        <v>0</v>
      </c>
      <c r="BG186" s="83">
        <f>IF($U$186="zákl. přenesená",$N$186,0)</f>
        <v>0</v>
      </c>
      <c r="BH186" s="83">
        <f>IF($U$186="sníž. přenesená",$N$186,0)</f>
        <v>0</v>
      </c>
      <c r="BI186" s="83">
        <f>IF($U$186="nulová",$N$186,0)</f>
        <v>0</v>
      </c>
      <c r="BJ186" s="6" t="s">
        <v>21</v>
      </c>
      <c r="BK186" s="83">
        <f>ROUND($L$186*$K$186,2)</f>
        <v>0</v>
      </c>
      <c r="BL186" s="6" t="s">
        <v>224</v>
      </c>
    </row>
    <row r="187" spans="2:64" s="6" customFormat="1" ht="15.75" customHeight="1" x14ac:dyDescent="0.3">
      <c r="B187" s="22"/>
      <c r="C187" s="157" t="s">
        <v>387</v>
      </c>
      <c r="D187" s="157" t="s">
        <v>157</v>
      </c>
      <c r="E187" s="158" t="s">
        <v>1036</v>
      </c>
      <c r="F187" s="227" t="s">
        <v>1037</v>
      </c>
      <c r="G187" s="228"/>
      <c r="H187" s="228"/>
      <c r="I187" s="228"/>
      <c r="J187" s="159" t="s">
        <v>333</v>
      </c>
      <c r="K187" s="160">
        <v>2</v>
      </c>
      <c r="L187" s="229">
        <v>0</v>
      </c>
      <c r="M187" s="228"/>
      <c r="N187" s="229">
        <f>ROUND($L$187*$K$187,2)</f>
        <v>0</v>
      </c>
      <c r="O187" s="228"/>
      <c r="P187" s="228"/>
      <c r="Q187" s="228"/>
      <c r="R187" s="23"/>
      <c r="S187" s="6" t="s">
        <v>1151</v>
      </c>
      <c r="T187" s="118"/>
      <c r="U187" s="29" t="s">
        <v>47</v>
      </c>
      <c r="V187" s="119">
        <v>0.20599999999999999</v>
      </c>
      <c r="W187" s="119">
        <f>$V$187*$K$187</f>
        <v>0.41199999999999998</v>
      </c>
      <c r="X187" s="119">
        <v>3.6000000000000002E-4</v>
      </c>
      <c r="Y187" s="119">
        <f>$X$187*$K$187</f>
        <v>7.2000000000000005E-4</v>
      </c>
      <c r="Z187" s="119">
        <v>0</v>
      </c>
      <c r="AA187" s="120">
        <f>$Z$187*$K$187</f>
        <v>0</v>
      </c>
      <c r="AR187" s="6" t="s">
        <v>224</v>
      </c>
      <c r="AT187" s="6" t="s">
        <v>157</v>
      </c>
      <c r="AU187" s="6" t="s">
        <v>102</v>
      </c>
      <c r="AY187" s="6" t="s">
        <v>156</v>
      </c>
      <c r="BE187" s="83">
        <f>IF($U$187="základní",$N$187,0)</f>
        <v>0</v>
      </c>
      <c r="BF187" s="83">
        <f>IF($U$187="snížená",$N$187,0)</f>
        <v>0</v>
      </c>
      <c r="BG187" s="83">
        <f>IF($U$187="zákl. přenesená",$N$187,0)</f>
        <v>0</v>
      </c>
      <c r="BH187" s="83">
        <f>IF($U$187="sníž. přenesená",$N$187,0)</f>
        <v>0</v>
      </c>
      <c r="BI187" s="83">
        <f>IF($U$187="nulová",$N$187,0)</f>
        <v>0</v>
      </c>
      <c r="BJ187" s="6" t="s">
        <v>21</v>
      </c>
      <c r="BK187" s="83">
        <f>ROUND($L$187*$K$187,2)</f>
        <v>0</v>
      </c>
      <c r="BL187" s="6" t="s">
        <v>224</v>
      </c>
    </row>
    <row r="188" spans="2:64" s="6" customFormat="1" ht="15.75" customHeight="1" x14ac:dyDescent="0.3">
      <c r="B188" s="22"/>
      <c r="C188" s="114" t="s">
        <v>392</v>
      </c>
      <c r="D188" s="114" t="s">
        <v>157</v>
      </c>
      <c r="E188" s="115" t="s">
        <v>1038</v>
      </c>
      <c r="F188" s="211" t="s">
        <v>1039</v>
      </c>
      <c r="G188" s="212"/>
      <c r="H188" s="212"/>
      <c r="I188" s="212"/>
      <c r="J188" s="116" t="s">
        <v>333</v>
      </c>
      <c r="K188" s="117">
        <v>6</v>
      </c>
      <c r="L188" s="213">
        <v>0</v>
      </c>
      <c r="M188" s="212"/>
      <c r="N188" s="214">
        <f>ROUND($L$188*$K$188,2)</f>
        <v>0</v>
      </c>
      <c r="O188" s="212"/>
      <c r="P188" s="212"/>
      <c r="Q188" s="212"/>
      <c r="R188" s="23"/>
      <c r="T188" s="118"/>
      <c r="U188" s="29" t="s">
        <v>47</v>
      </c>
      <c r="V188" s="119">
        <v>0.20599999999999999</v>
      </c>
      <c r="W188" s="119">
        <f>$V$188*$K$188</f>
        <v>1.236</v>
      </c>
      <c r="X188" s="119">
        <v>7.1000000000000002E-4</v>
      </c>
      <c r="Y188" s="119">
        <f>$X$188*$K$188</f>
        <v>4.2599999999999999E-3</v>
      </c>
      <c r="Z188" s="119">
        <v>0</v>
      </c>
      <c r="AA188" s="120">
        <f>$Z$188*$K$188</f>
        <v>0</v>
      </c>
      <c r="AR188" s="6" t="s">
        <v>224</v>
      </c>
      <c r="AT188" s="6" t="s">
        <v>157</v>
      </c>
      <c r="AU188" s="6" t="s">
        <v>102</v>
      </c>
      <c r="AY188" s="6" t="s">
        <v>156</v>
      </c>
      <c r="BE188" s="83">
        <f>IF($U$188="základní",$N$188,0)</f>
        <v>0</v>
      </c>
      <c r="BF188" s="83">
        <f>IF($U$188="snížená",$N$188,0)</f>
        <v>0</v>
      </c>
      <c r="BG188" s="83">
        <f>IF($U$188="zákl. přenesená",$N$188,0)</f>
        <v>0</v>
      </c>
      <c r="BH188" s="83">
        <f>IF($U$188="sníž. přenesená",$N$188,0)</f>
        <v>0</v>
      </c>
      <c r="BI188" s="83">
        <f>IF($U$188="nulová",$N$188,0)</f>
        <v>0</v>
      </c>
      <c r="BJ188" s="6" t="s">
        <v>21</v>
      </c>
      <c r="BK188" s="83">
        <f>ROUND($L$188*$K$188,2)</f>
        <v>0</v>
      </c>
      <c r="BL188" s="6" t="s">
        <v>224</v>
      </c>
    </row>
    <row r="189" spans="2:64" s="6" customFormat="1" ht="15.75" customHeight="1" x14ac:dyDescent="0.3">
      <c r="B189" s="22"/>
      <c r="C189" s="114" t="s">
        <v>396</v>
      </c>
      <c r="D189" s="114" t="s">
        <v>157</v>
      </c>
      <c r="E189" s="115" t="s">
        <v>1040</v>
      </c>
      <c r="F189" s="211" t="s">
        <v>976</v>
      </c>
      <c r="G189" s="212"/>
      <c r="H189" s="212"/>
      <c r="I189" s="212"/>
      <c r="J189" s="116" t="s">
        <v>333</v>
      </c>
      <c r="K189" s="117">
        <v>8</v>
      </c>
      <c r="L189" s="213">
        <v>0</v>
      </c>
      <c r="M189" s="212"/>
      <c r="N189" s="214">
        <f>ROUND($L$189*$K$189,2)</f>
        <v>0</v>
      </c>
      <c r="O189" s="212"/>
      <c r="P189" s="212"/>
      <c r="Q189" s="212"/>
      <c r="R189" s="23"/>
      <c r="T189" s="118"/>
      <c r="U189" s="29" t="s">
        <v>47</v>
      </c>
      <c r="V189" s="119">
        <v>0.12</v>
      </c>
      <c r="W189" s="119">
        <f>$V$189*$K$189</f>
        <v>0.96</v>
      </c>
      <c r="X189" s="119">
        <v>4.0999999999999999E-4</v>
      </c>
      <c r="Y189" s="119">
        <f>$X$189*$K$189</f>
        <v>3.2799999999999999E-3</v>
      </c>
      <c r="Z189" s="119">
        <v>0</v>
      </c>
      <c r="AA189" s="120">
        <f>$Z$189*$K$189</f>
        <v>0</v>
      </c>
      <c r="AR189" s="6" t="s">
        <v>224</v>
      </c>
      <c r="AT189" s="6" t="s">
        <v>157</v>
      </c>
      <c r="AU189" s="6" t="s">
        <v>102</v>
      </c>
      <c r="AY189" s="6" t="s">
        <v>156</v>
      </c>
      <c r="BE189" s="83">
        <f>IF($U$189="základní",$N$189,0)</f>
        <v>0</v>
      </c>
      <c r="BF189" s="83">
        <f>IF($U$189="snížená",$N$189,0)</f>
        <v>0</v>
      </c>
      <c r="BG189" s="83">
        <f>IF($U$189="zákl. přenesená",$N$189,0)</f>
        <v>0</v>
      </c>
      <c r="BH189" s="83">
        <f>IF($U$189="sníž. přenesená",$N$189,0)</f>
        <v>0</v>
      </c>
      <c r="BI189" s="83">
        <f>IF($U$189="nulová",$N$189,0)</f>
        <v>0</v>
      </c>
      <c r="BJ189" s="6" t="s">
        <v>21</v>
      </c>
      <c r="BK189" s="83">
        <f>ROUND($L$189*$K$189,2)</f>
        <v>0</v>
      </c>
      <c r="BL189" s="6" t="s">
        <v>224</v>
      </c>
    </row>
    <row r="190" spans="2:64" s="6" customFormat="1" ht="15.75" customHeight="1" x14ac:dyDescent="0.3">
      <c r="B190" s="22"/>
      <c r="C190" s="157" t="s">
        <v>401</v>
      </c>
      <c r="D190" s="157" t="s">
        <v>157</v>
      </c>
      <c r="E190" s="158" t="s">
        <v>1041</v>
      </c>
      <c r="F190" s="227" t="s">
        <v>1042</v>
      </c>
      <c r="G190" s="228"/>
      <c r="H190" s="228"/>
      <c r="I190" s="228"/>
      <c r="J190" s="159" t="s">
        <v>333</v>
      </c>
      <c r="K190" s="160">
        <v>1</v>
      </c>
      <c r="L190" s="229">
        <v>0</v>
      </c>
      <c r="M190" s="228"/>
      <c r="N190" s="229">
        <f>ROUND($L$190*$K$190,2)</f>
        <v>0</v>
      </c>
      <c r="O190" s="228"/>
      <c r="P190" s="228"/>
      <c r="Q190" s="228"/>
      <c r="R190" s="23"/>
      <c r="S190" s="6" t="s">
        <v>1151</v>
      </c>
      <c r="T190" s="118"/>
      <c r="U190" s="29" t="s">
        <v>47</v>
      </c>
      <c r="V190" s="119">
        <v>0.113</v>
      </c>
      <c r="W190" s="119">
        <f>$V$190*$K$190</f>
        <v>0.113</v>
      </c>
      <c r="X190" s="119">
        <v>2.7E-4</v>
      </c>
      <c r="Y190" s="119">
        <f>$X$190*$K$190</f>
        <v>2.7E-4</v>
      </c>
      <c r="Z190" s="119">
        <v>0</v>
      </c>
      <c r="AA190" s="120">
        <f>$Z$190*$K$190</f>
        <v>0</v>
      </c>
      <c r="AR190" s="6" t="s">
        <v>224</v>
      </c>
      <c r="AT190" s="6" t="s">
        <v>157</v>
      </c>
      <c r="AU190" s="6" t="s">
        <v>102</v>
      </c>
      <c r="AY190" s="6" t="s">
        <v>156</v>
      </c>
      <c r="BE190" s="83">
        <f>IF($U$190="základní",$N$190,0)</f>
        <v>0</v>
      </c>
      <c r="BF190" s="83">
        <f>IF($U$190="snížená",$N$190,0)</f>
        <v>0</v>
      </c>
      <c r="BG190" s="83">
        <f>IF($U$190="zákl. přenesená",$N$190,0)</f>
        <v>0</v>
      </c>
      <c r="BH190" s="83">
        <f>IF($U$190="sníž. přenesená",$N$190,0)</f>
        <v>0</v>
      </c>
      <c r="BI190" s="83">
        <f>IF($U$190="nulová",$N$190,0)</f>
        <v>0</v>
      </c>
      <c r="BJ190" s="6" t="s">
        <v>21</v>
      </c>
      <c r="BK190" s="83">
        <f>ROUND($L$190*$K$190,2)</f>
        <v>0</v>
      </c>
      <c r="BL190" s="6" t="s">
        <v>224</v>
      </c>
    </row>
    <row r="191" spans="2:64" s="6" customFormat="1" ht="15.75" customHeight="1" x14ac:dyDescent="0.3">
      <c r="B191" s="22"/>
      <c r="C191" s="157" t="s">
        <v>405</v>
      </c>
      <c r="D191" s="157" t="s">
        <v>157</v>
      </c>
      <c r="E191" s="158" t="s">
        <v>1043</v>
      </c>
      <c r="F191" s="227" t="s">
        <v>1044</v>
      </c>
      <c r="G191" s="228"/>
      <c r="H191" s="228"/>
      <c r="I191" s="228"/>
      <c r="J191" s="159" t="s">
        <v>333</v>
      </c>
      <c r="K191" s="160">
        <v>2</v>
      </c>
      <c r="L191" s="229">
        <v>0</v>
      </c>
      <c r="M191" s="228"/>
      <c r="N191" s="229">
        <f>ROUND($L$191*$K$191,2)</f>
        <v>0</v>
      </c>
      <c r="O191" s="228"/>
      <c r="P191" s="228"/>
      <c r="Q191" s="228"/>
      <c r="R191" s="23"/>
      <c r="S191" s="6" t="s">
        <v>1151</v>
      </c>
      <c r="T191" s="118"/>
      <c r="U191" s="29" t="s">
        <v>47</v>
      </c>
      <c r="V191" s="119">
        <v>0.20599999999999999</v>
      </c>
      <c r="W191" s="119">
        <f>$V$191*$K$191</f>
        <v>0.41199999999999998</v>
      </c>
      <c r="X191" s="119">
        <v>3.3E-4</v>
      </c>
      <c r="Y191" s="119">
        <f>$X$191*$K$191</f>
        <v>6.6E-4</v>
      </c>
      <c r="Z191" s="119">
        <v>0</v>
      </c>
      <c r="AA191" s="120">
        <f>$Z$191*$K$191</f>
        <v>0</v>
      </c>
      <c r="AR191" s="6" t="s">
        <v>224</v>
      </c>
      <c r="AT191" s="6" t="s">
        <v>157</v>
      </c>
      <c r="AU191" s="6" t="s">
        <v>102</v>
      </c>
      <c r="AY191" s="6" t="s">
        <v>156</v>
      </c>
      <c r="BE191" s="83">
        <f>IF($U$191="základní",$N$191,0)</f>
        <v>0</v>
      </c>
      <c r="BF191" s="83">
        <f>IF($U$191="snížená",$N$191,0)</f>
        <v>0</v>
      </c>
      <c r="BG191" s="83">
        <f>IF($U$191="zákl. přenesená",$N$191,0)</f>
        <v>0</v>
      </c>
      <c r="BH191" s="83">
        <f>IF($U$191="sníž. přenesená",$N$191,0)</f>
        <v>0</v>
      </c>
      <c r="BI191" s="83">
        <f>IF($U$191="nulová",$N$191,0)</f>
        <v>0</v>
      </c>
      <c r="BJ191" s="6" t="s">
        <v>21</v>
      </c>
      <c r="BK191" s="83">
        <f>ROUND($L$191*$K$191,2)</f>
        <v>0</v>
      </c>
      <c r="BL191" s="6" t="s">
        <v>224</v>
      </c>
    </row>
    <row r="192" spans="2:64" s="6" customFormat="1" ht="15.75" customHeight="1" x14ac:dyDescent="0.3">
      <c r="B192" s="22"/>
      <c r="C192" s="157" t="s">
        <v>410</v>
      </c>
      <c r="D192" s="157" t="s">
        <v>157</v>
      </c>
      <c r="E192" s="158" t="s">
        <v>1045</v>
      </c>
      <c r="F192" s="227" t="s">
        <v>1046</v>
      </c>
      <c r="G192" s="228"/>
      <c r="H192" s="228"/>
      <c r="I192" s="228"/>
      <c r="J192" s="159" t="s">
        <v>333</v>
      </c>
      <c r="K192" s="160">
        <v>1</v>
      </c>
      <c r="L192" s="229">
        <v>0</v>
      </c>
      <c r="M192" s="228"/>
      <c r="N192" s="229">
        <f>ROUND($L$192*$K$192,2)</f>
        <v>0</v>
      </c>
      <c r="O192" s="228"/>
      <c r="P192" s="228"/>
      <c r="Q192" s="228"/>
      <c r="R192" s="23"/>
      <c r="S192" s="6" t="s">
        <v>1151</v>
      </c>
      <c r="T192" s="118"/>
      <c r="U192" s="29" t="s">
        <v>47</v>
      </c>
      <c r="V192" s="119">
        <v>0.25800000000000001</v>
      </c>
      <c r="W192" s="119">
        <f>$V$192*$K$192</f>
        <v>0.25800000000000001</v>
      </c>
      <c r="X192" s="119">
        <v>9.6000000000000002E-4</v>
      </c>
      <c r="Y192" s="119">
        <f>$X$192*$K$192</f>
        <v>9.6000000000000002E-4</v>
      </c>
      <c r="Z192" s="119">
        <v>0</v>
      </c>
      <c r="AA192" s="120">
        <f>$Z$192*$K$192</f>
        <v>0</v>
      </c>
      <c r="AR192" s="6" t="s">
        <v>224</v>
      </c>
      <c r="AT192" s="6" t="s">
        <v>157</v>
      </c>
      <c r="AU192" s="6" t="s">
        <v>102</v>
      </c>
      <c r="AY192" s="6" t="s">
        <v>156</v>
      </c>
      <c r="BE192" s="83">
        <f>IF($U$192="základní",$N$192,0)</f>
        <v>0</v>
      </c>
      <c r="BF192" s="83">
        <f>IF($U$192="snížená",$N$192,0)</f>
        <v>0</v>
      </c>
      <c r="BG192" s="83">
        <f>IF($U$192="zákl. přenesená",$N$192,0)</f>
        <v>0</v>
      </c>
      <c r="BH192" s="83">
        <f>IF($U$192="sníž. přenesená",$N$192,0)</f>
        <v>0</v>
      </c>
      <c r="BI192" s="83">
        <f>IF($U$192="nulová",$N$192,0)</f>
        <v>0</v>
      </c>
      <c r="BJ192" s="6" t="s">
        <v>21</v>
      </c>
      <c r="BK192" s="83">
        <f>ROUND($L$192*$K$192,2)</f>
        <v>0</v>
      </c>
      <c r="BL192" s="6" t="s">
        <v>224</v>
      </c>
    </row>
    <row r="193" spans="2:64" s="6" customFormat="1" ht="15.75" customHeight="1" x14ac:dyDescent="0.3">
      <c r="B193" s="22"/>
      <c r="C193" s="157" t="s">
        <v>414</v>
      </c>
      <c r="D193" s="157" t="s">
        <v>157</v>
      </c>
      <c r="E193" s="158" t="s">
        <v>1047</v>
      </c>
      <c r="F193" s="227" t="s">
        <v>1048</v>
      </c>
      <c r="G193" s="228"/>
      <c r="H193" s="228"/>
      <c r="I193" s="228"/>
      <c r="J193" s="159" t="s">
        <v>333</v>
      </c>
      <c r="K193" s="160">
        <v>1</v>
      </c>
      <c r="L193" s="229">
        <v>0</v>
      </c>
      <c r="M193" s="228"/>
      <c r="N193" s="229">
        <f>ROUND($L$193*$K$193,2)</f>
        <v>0</v>
      </c>
      <c r="O193" s="228"/>
      <c r="P193" s="228"/>
      <c r="Q193" s="228"/>
      <c r="R193" s="23"/>
      <c r="S193" s="6" t="s">
        <v>1151</v>
      </c>
      <c r="T193" s="118"/>
      <c r="U193" s="29" t="s">
        <v>47</v>
      </c>
      <c r="V193" s="119">
        <v>0.38100000000000001</v>
      </c>
      <c r="W193" s="119">
        <f>$V$193*$K$193</f>
        <v>0.38100000000000001</v>
      </c>
      <c r="X193" s="119">
        <v>5.6999999999999998E-4</v>
      </c>
      <c r="Y193" s="119">
        <f>$X$193*$K$193</f>
        <v>5.6999999999999998E-4</v>
      </c>
      <c r="Z193" s="119">
        <v>0</v>
      </c>
      <c r="AA193" s="120">
        <f>$Z$193*$K$193</f>
        <v>0</v>
      </c>
      <c r="AR193" s="6" t="s">
        <v>224</v>
      </c>
      <c r="AT193" s="6" t="s">
        <v>157</v>
      </c>
      <c r="AU193" s="6" t="s">
        <v>102</v>
      </c>
      <c r="AY193" s="6" t="s">
        <v>156</v>
      </c>
      <c r="BE193" s="83">
        <f>IF($U$193="základní",$N$193,0)</f>
        <v>0</v>
      </c>
      <c r="BF193" s="83">
        <f>IF($U$193="snížená",$N$193,0)</f>
        <v>0</v>
      </c>
      <c r="BG193" s="83">
        <f>IF($U$193="zákl. přenesená",$N$193,0)</f>
        <v>0</v>
      </c>
      <c r="BH193" s="83">
        <f>IF($U$193="sníž. přenesená",$N$193,0)</f>
        <v>0</v>
      </c>
      <c r="BI193" s="83">
        <f>IF($U$193="nulová",$N$193,0)</f>
        <v>0</v>
      </c>
      <c r="BJ193" s="6" t="s">
        <v>21</v>
      </c>
      <c r="BK193" s="83">
        <f>ROUND($L$193*$K$193,2)</f>
        <v>0</v>
      </c>
      <c r="BL193" s="6" t="s">
        <v>224</v>
      </c>
    </row>
    <row r="194" spans="2:64" s="6" customFormat="1" ht="27" customHeight="1" x14ac:dyDescent="0.3">
      <c r="B194" s="22"/>
      <c r="C194" s="114" t="s">
        <v>417</v>
      </c>
      <c r="D194" s="114" t="s">
        <v>157</v>
      </c>
      <c r="E194" s="115" t="s">
        <v>1049</v>
      </c>
      <c r="F194" s="211" t="s">
        <v>1050</v>
      </c>
      <c r="G194" s="212"/>
      <c r="H194" s="212"/>
      <c r="I194" s="212"/>
      <c r="J194" s="116" t="s">
        <v>178</v>
      </c>
      <c r="K194" s="117">
        <v>1.0999999999999999E-2</v>
      </c>
      <c r="L194" s="213">
        <v>0</v>
      </c>
      <c r="M194" s="212"/>
      <c r="N194" s="214">
        <f>ROUND($L$194*$K$194,2)</f>
        <v>0</v>
      </c>
      <c r="O194" s="212"/>
      <c r="P194" s="212"/>
      <c r="Q194" s="212"/>
      <c r="R194" s="23"/>
      <c r="T194" s="118"/>
      <c r="U194" s="29" t="s">
        <v>47</v>
      </c>
      <c r="V194" s="119">
        <v>2.5750000000000002</v>
      </c>
      <c r="W194" s="119">
        <f>$V$194*$K$194</f>
        <v>2.8324999999999999E-2</v>
      </c>
      <c r="X194" s="119">
        <v>0</v>
      </c>
      <c r="Y194" s="119">
        <f>$X$194*$K$194</f>
        <v>0</v>
      </c>
      <c r="Z194" s="119">
        <v>0</v>
      </c>
      <c r="AA194" s="120">
        <f>$Z$194*$K$194</f>
        <v>0</v>
      </c>
      <c r="AR194" s="6" t="s">
        <v>224</v>
      </c>
      <c r="AT194" s="6" t="s">
        <v>157</v>
      </c>
      <c r="AU194" s="6" t="s">
        <v>102</v>
      </c>
      <c r="AY194" s="6" t="s">
        <v>156</v>
      </c>
      <c r="BE194" s="83">
        <f>IF($U$194="základní",$N$194,0)</f>
        <v>0</v>
      </c>
      <c r="BF194" s="83">
        <f>IF($U$194="snížená",$N$194,0)</f>
        <v>0</v>
      </c>
      <c r="BG194" s="83">
        <f>IF($U$194="zákl. přenesená",$N$194,0)</f>
        <v>0</v>
      </c>
      <c r="BH194" s="83">
        <f>IF($U$194="sníž. přenesená",$N$194,0)</f>
        <v>0</v>
      </c>
      <c r="BI194" s="83">
        <f>IF($U$194="nulová",$N$194,0)</f>
        <v>0</v>
      </c>
      <c r="BJ194" s="6" t="s">
        <v>21</v>
      </c>
      <c r="BK194" s="83">
        <f>ROUND($L$194*$K$194,2)</f>
        <v>0</v>
      </c>
      <c r="BL194" s="6" t="s">
        <v>224</v>
      </c>
    </row>
    <row r="195" spans="2:64" s="104" customFormat="1" ht="30.75" customHeight="1" x14ac:dyDescent="0.3">
      <c r="B195" s="105"/>
      <c r="D195" s="113" t="s">
        <v>940</v>
      </c>
      <c r="N195" s="205">
        <f>$BK$195</f>
        <v>0</v>
      </c>
      <c r="O195" s="206"/>
      <c r="P195" s="206"/>
      <c r="Q195" s="206"/>
      <c r="R195" s="108"/>
      <c r="T195" s="109"/>
      <c r="W195" s="110">
        <f>SUM($W$196:$W$201)</f>
        <v>4.45845</v>
      </c>
      <c r="Y195" s="110">
        <f>SUM($Y$196:$Y$201)</f>
        <v>0.20579</v>
      </c>
      <c r="AA195" s="111">
        <f>SUM($AA$196:$AA$201)</f>
        <v>8.6449999999999999E-2</v>
      </c>
      <c r="AR195" s="107" t="s">
        <v>102</v>
      </c>
      <c r="AT195" s="107" t="s">
        <v>81</v>
      </c>
      <c r="AU195" s="107" t="s">
        <v>21</v>
      </c>
      <c r="AY195" s="107" t="s">
        <v>156</v>
      </c>
      <c r="BK195" s="112">
        <f>SUM($BK$196:$BK$201)</f>
        <v>0</v>
      </c>
    </row>
    <row r="196" spans="2:64" s="6" customFormat="1" ht="15.75" customHeight="1" x14ac:dyDescent="0.3">
      <c r="B196" s="22"/>
      <c r="C196" s="114" t="s">
        <v>422</v>
      </c>
      <c r="D196" s="114" t="s">
        <v>157</v>
      </c>
      <c r="E196" s="115" t="s">
        <v>1051</v>
      </c>
      <c r="F196" s="211" t="s">
        <v>1052</v>
      </c>
      <c r="G196" s="212"/>
      <c r="H196" s="212"/>
      <c r="I196" s="212"/>
      <c r="J196" s="116" t="s">
        <v>333</v>
      </c>
      <c r="K196" s="117">
        <v>1</v>
      </c>
      <c r="L196" s="213">
        <v>0</v>
      </c>
      <c r="M196" s="212"/>
      <c r="N196" s="214">
        <f>ROUND($L$196*$K$196,2)</f>
        <v>0</v>
      </c>
      <c r="O196" s="212"/>
      <c r="P196" s="212"/>
      <c r="Q196" s="212"/>
      <c r="R196" s="23"/>
      <c r="T196" s="118"/>
      <c r="U196" s="29" t="s">
        <v>47</v>
      </c>
      <c r="V196" s="119">
        <v>0.215</v>
      </c>
      <c r="W196" s="119">
        <f>$V$196*$K$196</f>
        <v>0.215</v>
      </c>
      <c r="X196" s="119">
        <v>7.1999999999999998E-3</v>
      </c>
      <c r="Y196" s="119">
        <f>$X$196*$K$196</f>
        <v>7.1999999999999998E-3</v>
      </c>
      <c r="Z196" s="119">
        <v>0</v>
      </c>
      <c r="AA196" s="120">
        <f>$Z$196*$K$196</f>
        <v>0</v>
      </c>
      <c r="AR196" s="6" t="s">
        <v>224</v>
      </c>
      <c r="AT196" s="6" t="s">
        <v>157</v>
      </c>
      <c r="AU196" s="6" t="s">
        <v>102</v>
      </c>
      <c r="AY196" s="6" t="s">
        <v>156</v>
      </c>
      <c r="BE196" s="83">
        <f>IF($U$196="základní",$N$196,0)</f>
        <v>0</v>
      </c>
      <c r="BF196" s="83">
        <f>IF($U$196="snížená",$N$196,0)</f>
        <v>0</v>
      </c>
      <c r="BG196" s="83">
        <f>IF($U$196="zákl. přenesená",$N$196,0)</f>
        <v>0</v>
      </c>
      <c r="BH196" s="83">
        <f>IF($U$196="sníž. přenesená",$N$196,0)</f>
        <v>0</v>
      </c>
      <c r="BI196" s="83">
        <f>IF($U$196="nulová",$N$196,0)</f>
        <v>0</v>
      </c>
      <c r="BJ196" s="6" t="s">
        <v>21</v>
      </c>
      <c r="BK196" s="83">
        <f>ROUND($L$196*$K$196,2)</f>
        <v>0</v>
      </c>
      <c r="BL196" s="6" t="s">
        <v>224</v>
      </c>
    </row>
    <row r="197" spans="2:64" s="6" customFormat="1" ht="15.75" customHeight="1" x14ac:dyDescent="0.3">
      <c r="B197" s="22"/>
      <c r="C197" s="114" t="s">
        <v>425</v>
      </c>
      <c r="D197" s="114" t="s">
        <v>157</v>
      </c>
      <c r="E197" s="115" t="s">
        <v>1053</v>
      </c>
      <c r="F197" s="211" t="s">
        <v>1054</v>
      </c>
      <c r="G197" s="212"/>
      <c r="H197" s="212"/>
      <c r="I197" s="212"/>
      <c r="J197" s="116" t="s">
        <v>333</v>
      </c>
      <c r="K197" s="117">
        <v>2</v>
      </c>
      <c r="L197" s="213">
        <v>0</v>
      </c>
      <c r="M197" s="212"/>
      <c r="N197" s="214">
        <f>ROUND($L$197*$K$197,2)</f>
        <v>0</v>
      </c>
      <c r="O197" s="212"/>
      <c r="P197" s="212"/>
      <c r="Q197" s="212"/>
      <c r="R197" s="23"/>
      <c r="T197" s="118"/>
      <c r="U197" s="29" t="s">
        <v>47</v>
      </c>
      <c r="V197" s="119">
        <v>0.23</v>
      </c>
      <c r="W197" s="119">
        <f>$V$197*$K$197</f>
        <v>0.46</v>
      </c>
      <c r="X197" s="119">
        <v>1.2120000000000001E-2</v>
      </c>
      <c r="Y197" s="119">
        <f>$X$197*$K$197</f>
        <v>2.4240000000000001E-2</v>
      </c>
      <c r="Z197" s="119">
        <v>0</v>
      </c>
      <c r="AA197" s="120">
        <f>$Z$197*$K$197</f>
        <v>0</v>
      </c>
      <c r="AR197" s="6" t="s">
        <v>224</v>
      </c>
      <c r="AT197" s="6" t="s">
        <v>157</v>
      </c>
      <c r="AU197" s="6" t="s">
        <v>102</v>
      </c>
      <c r="AY197" s="6" t="s">
        <v>156</v>
      </c>
      <c r="BE197" s="83">
        <f>IF($U$197="základní",$N$197,0)</f>
        <v>0</v>
      </c>
      <c r="BF197" s="83">
        <f>IF($U$197="snížená",$N$197,0)</f>
        <v>0</v>
      </c>
      <c r="BG197" s="83">
        <f>IF($U$197="zákl. přenesená",$N$197,0)</f>
        <v>0</v>
      </c>
      <c r="BH197" s="83">
        <f>IF($U$197="sníž. přenesená",$N$197,0)</f>
        <v>0</v>
      </c>
      <c r="BI197" s="83">
        <f>IF($U$197="nulová",$N$197,0)</f>
        <v>0</v>
      </c>
      <c r="BJ197" s="6" t="s">
        <v>21</v>
      </c>
      <c r="BK197" s="83">
        <f>ROUND($L$197*$K$197,2)</f>
        <v>0</v>
      </c>
      <c r="BL197" s="6" t="s">
        <v>224</v>
      </c>
    </row>
    <row r="198" spans="2:64" s="6" customFormat="1" ht="15.75" customHeight="1" x14ac:dyDescent="0.3">
      <c r="B198" s="22"/>
      <c r="C198" s="114" t="s">
        <v>428</v>
      </c>
      <c r="D198" s="114" t="s">
        <v>157</v>
      </c>
      <c r="E198" s="115" t="s">
        <v>1055</v>
      </c>
      <c r="F198" s="211" t="s">
        <v>1056</v>
      </c>
      <c r="G198" s="212"/>
      <c r="H198" s="212"/>
      <c r="I198" s="212"/>
      <c r="J198" s="116" t="s">
        <v>333</v>
      </c>
      <c r="K198" s="117">
        <v>3</v>
      </c>
      <c r="L198" s="213">
        <v>0</v>
      </c>
      <c r="M198" s="212"/>
      <c r="N198" s="214">
        <f>ROUND($L$198*$K$198,2)</f>
        <v>0</v>
      </c>
      <c r="O198" s="212"/>
      <c r="P198" s="212"/>
      <c r="Q198" s="212"/>
      <c r="R198" s="23"/>
      <c r="T198" s="118"/>
      <c r="U198" s="29" t="s">
        <v>47</v>
      </c>
      <c r="V198" s="119">
        <v>0.25900000000000001</v>
      </c>
      <c r="W198" s="119">
        <f>$V$198*$K$198</f>
        <v>0.77700000000000002</v>
      </c>
      <c r="X198" s="119">
        <v>2.1760000000000002E-2</v>
      </c>
      <c r="Y198" s="119">
        <f>$X$198*$K$198</f>
        <v>6.5280000000000005E-2</v>
      </c>
      <c r="Z198" s="119">
        <v>0</v>
      </c>
      <c r="AA198" s="120">
        <f>$Z$198*$K$198</f>
        <v>0</v>
      </c>
      <c r="AR198" s="6" t="s">
        <v>224</v>
      </c>
      <c r="AT198" s="6" t="s">
        <v>157</v>
      </c>
      <c r="AU198" s="6" t="s">
        <v>102</v>
      </c>
      <c r="AY198" s="6" t="s">
        <v>156</v>
      </c>
      <c r="BE198" s="83">
        <f>IF($U$198="základní",$N$198,0)</f>
        <v>0</v>
      </c>
      <c r="BF198" s="83">
        <f>IF($U$198="snížená",$N$198,0)</f>
        <v>0</v>
      </c>
      <c r="BG198" s="83">
        <f>IF($U$198="zákl. přenesená",$N$198,0)</f>
        <v>0</v>
      </c>
      <c r="BH198" s="83">
        <f>IF($U$198="sníž. přenesená",$N$198,0)</f>
        <v>0</v>
      </c>
      <c r="BI198" s="83">
        <f>IF($U$198="nulová",$N$198,0)</f>
        <v>0</v>
      </c>
      <c r="BJ198" s="6" t="s">
        <v>21</v>
      </c>
      <c r="BK198" s="83">
        <f>ROUND($L$198*$K$198,2)</f>
        <v>0</v>
      </c>
      <c r="BL198" s="6" t="s">
        <v>224</v>
      </c>
    </row>
    <row r="199" spans="2:64" s="6" customFormat="1" ht="15.75" customHeight="1" x14ac:dyDescent="0.3">
      <c r="B199" s="22"/>
      <c r="C199" s="114" t="s">
        <v>431</v>
      </c>
      <c r="D199" s="114" t="s">
        <v>157</v>
      </c>
      <c r="E199" s="115" t="s">
        <v>1057</v>
      </c>
      <c r="F199" s="211" t="s">
        <v>1058</v>
      </c>
      <c r="G199" s="212"/>
      <c r="H199" s="212"/>
      <c r="I199" s="212"/>
      <c r="J199" s="116" t="s">
        <v>333</v>
      </c>
      <c r="K199" s="117">
        <v>2</v>
      </c>
      <c r="L199" s="213">
        <v>0</v>
      </c>
      <c r="M199" s="212"/>
      <c r="N199" s="214">
        <f>ROUND($L$199*$K$199,2)</f>
        <v>0</v>
      </c>
      <c r="O199" s="212"/>
      <c r="P199" s="212"/>
      <c r="Q199" s="212"/>
      <c r="R199" s="23"/>
      <c r="T199" s="118"/>
      <c r="U199" s="29" t="s">
        <v>47</v>
      </c>
      <c r="V199" s="119">
        <v>0.35699999999999998</v>
      </c>
      <c r="W199" s="119">
        <f>$V$199*$K$199</f>
        <v>0.71399999999999997</v>
      </c>
      <c r="X199" s="119">
        <v>5.4359999999999999E-2</v>
      </c>
      <c r="Y199" s="119">
        <f>$X$199*$K$199</f>
        <v>0.10872</v>
      </c>
      <c r="Z199" s="119">
        <v>0</v>
      </c>
      <c r="AA199" s="120">
        <f>$Z$199*$K$199</f>
        <v>0</v>
      </c>
      <c r="AR199" s="6" t="s">
        <v>224</v>
      </c>
      <c r="AT199" s="6" t="s">
        <v>157</v>
      </c>
      <c r="AU199" s="6" t="s">
        <v>102</v>
      </c>
      <c r="AY199" s="6" t="s">
        <v>156</v>
      </c>
      <c r="BE199" s="83">
        <f>IF($U$199="základní",$N$199,0)</f>
        <v>0</v>
      </c>
      <c r="BF199" s="83">
        <f>IF($U$199="snížená",$N$199,0)</f>
        <v>0</v>
      </c>
      <c r="BG199" s="83">
        <f>IF($U$199="zákl. přenesená",$N$199,0)</f>
        <v>0</v>
      </c>
      <c r="BH199" s="83">
        <f>IF($U$199="sníž. přenesená",$N$199,0)</f>
        <v>0</v>
      </c>
      <c r="BI199" s="83">
        <f>IF($U$199="nulová",$N$199,0)</f>
        <v>0</v>
      </c>
      <c r="BJ199" s="6" t="s">
        <v>21</v>
      </c>
      <c r="BK199" s="83">
        <f>ROUND($L$199*$K$199,2)</f>
        <v>0</v>
      </c>
      <c r="BL199" s="6" t="s">
        <v>224</v>
      </c>
    </row>
    <row r="200" spans="2:64" s="6" customFormat="1" ht="27" customHeight="1" x14ac:dyDescent="0.3">
      <c r="B200" s="22"/>
      <c r="C200" s="114" t="s">
        <v>434</v>
      </c>
      <c r="D200" s="114" t="s">
        <v>157</v>
      </c>
      <c r="E200" s="115" t="s">
        <v>1059</v>
      </c>
      <c r="F200" s="211" t="s">
        <v>1060</v>
      </c>
      <c r="G200" s="212"/>
      <c r="H200" s="212"/>
      <c r="I200" s="212"/>
      <c r="J200" s="116" t="s">
        <v>333</v>
      </c>
      <c r="K200" s="117">
        <v>7</v>
      </c>
      <c r="L200" s="213">
        <v>0</v>
      </c>
      <c r="M200" s="212"/>
      <c r="N200" s="214">
        <f>ROUND($L$200*$K$200,2)</f>
        <v>0</v>
      </c>
      <c r="O200" s="212"/>
      <c r="P200" s="212"/>
      <c r="Q200" s="212"/>
      <c r="R200" s="23"/>
      <c r="T200" s="118"/>
      <c r="U200" s="29" t="s">
        <v>47</v>
      </c>
      <c r="V200" s="119">
        <v>0.23699999999999999</v>
      </c>
      <c r="W200" s="119">
        <f>$V$200*$K$200</f>
        <v>1.6589999999999998</v>
      </c>
      <c r="X200" s="119">
        <v>5.0000000000000002E-5</v>
      </c>
      <c r="Y200" s="119">
        <f>$X$200*$K$200</f>
        <v>3.5E-4</v>
      </c>
      <c r="Z200" s="119">
        <v>1.235E-2</v>
      </c>
      <c r="AA200" s="120">
        <f>$Z$200*$K$200</f>
        <v>8.6449999999999999E-2</v>
      </c>
      <c r="AR200" s="6" t="s">
        <v>224</v>
      </c>
      <c r="AT200" s="6" t="s">
        <v>157</v>
      </c>
      <c r="AU200" s="6" t="s">
        <v>102</v>
      </c>
      <c r="AY200" s="6" t="s">
        <v>156</v>
      </c>
      <c r="BE200" s="83">
        <f>IF($U$200="základní",$N$200,0)</f>
        <v>0</v>
      </c>
      <c r="BF200" s="83">
        <f>IF($U$200="snížená",$N$200,0)</f>
        <v>0</v>
      </c>
      <c r="BG200" s="83">
        <f>IF($U$200="zákl. přenesená",$N$200,0)</f>
        <v>0</v>
      </c>
      <c r="BH200" s="83">
        <f>IF($U$200="sníž. přenesená",$N$200,0)</f>
        <v>0</v>
      </c>
      <c r="BI200" s="83">
        <f>IF($U$200="nulová",$N$200,0)</f>
        <v>0</v>
      </c>
      <c r="BJ200" s="6" t="s">
        <v>21</v>
      </c>
      <c r="BK200" s="83">
        <f>ROUND($L$200*$K$200,2)</f>
        <v>0</v>
      </c>
      <c r="BL200" s="6" t="s">
        <v>224</v>
      </c>
    </row>
    <row r="201" spans="2:64" s="6" customFormat="1" ht="27" customHeight="1" x14ac:dyDescent="0.3">
      <c r="B201" s="22"/>
      <c r="C201" s="114" t="s">
        <v>437</v>
      </c>
      <c r="D201" s="114" t="s">
        <v>157</v>
      </c>
      <c r="E201" s="115" t="s">
        <v>1061</v>
      </c>
      <c r="F201" s="211" t="s">
        <v>1062</v>
      </c>
      <c r="G201" s="212"/>
      <c r="H201" s="212"/>
      <c r="I201" s="212"/>
      <c r="J201" s="116" t="s">
        <v>178</v>
      </c>
      <c r="K201" s="117">
        <v>0.20599999999999999</v>
      </c>
      <c r="L201" s="213">
        <v>0</v>
      </c>
      <c r="M201" s="212"/>
      <c r="N201" s="214">
        <f>ROUND($L$201*$K$201,2)</f>
        <v>0</v>
      </c>
      <c r="O201" s="212"/>
      <c r="P201" s="212"/>
      <c r="Q201" s="212"/>
      <c r="R201" s="23"/>
      <c r="T201" s="118"/>
      <c r="U201" s="29" t="s">
        <v>47</v>
      </c>
      <c r="V201" s="119">
        <v>3.0750000000000002</v>
      </c>
      <c r="W201" s="119">
        <f>$V$201*$K$201</f>
        <v>0.63344999999999996</v>
      </c>
      <c r="X201" s="119">
        <v>0</v>
      </c>
      <c r="Y201" s="119">
        <f>$X$201*$K$201</f>
        <v>0</v>
      </c>
      <c r="Z201" s="119">
        <v>0</v>
      </c>
      <c r="AA201" s="120">
        <f>$Z$201*$K$201</f>
        <v>0</v>
      </c>
      <c r="AR201" s="6" t="s">
        <v>224</v>
      </c>
      <c r="AT201" s="6" t="s">
        <v>157</v>
      </c>
      <c r="AU201" s="6" t="s">
        <v>102</v>
      </c>
      <c r="AY201" s="6" t="s">
        <v>156</v>
      </c>
      <c r="BE201" s="83">
        <f>IF($U$201="základní",$N$201,0)</f>
        <v>0</v>
      </c>
      <c r="BF201" s="83">
        <f>IF($U$201="snížená",$N$201,0)</f>
        <v>0</v>
      </c>
      <c r="BG201" s="83">
        <f>IF($U$201="zákl. přenesená",$N$201,0)</f>
        <v>0</v>
      </c>
      <c r="BH201" s="83">
        <f>IF($U$201="sníž. přenesená",$N$201,0)</f>
        <v>0</v>
      </c>
      <c r="BI201" s="83">
        <f>IF($U$201="nulová",$N$201,0)</f>
        <v>0</v>
      </c>
      <c r="BJ201" s="6" t="s">
        <v>21</v>
      </c>
      <c r="BK201" s="83">
        <f>ROUND($L$201*$K$201,2)</f>
        <v>0</v>
      </c>
      <c r="BL201" s="6" t="s">
        <v>224</v>
      </c>
    </row>
    <row r="202" spans="2:64" s="104" customFormat="1" ht="30.75" customHeight="1" x14ac:dyDescent="0.3">
      <c r="B202" s="105"/>
      <c r="D202" s="113" t="s">
        <v>124</v>
      </c>
      <c r="N202" s="205">
        <f>$BK$202</f>
        <v>0</v>
      </c>
      <c r="O202" s="206"/>
      <c r="P202" s="206"/>
      <c r="Q202" s="206"/>
      <c r="R202" s="108"/>
      <c r="T202" s="109"/>
      <c r="W202" s="110">
        <f>SUM($W$203:$W$204)</f>
        <v>0.50600000000000001</v>
      </c>
      <c r="Y202" s="110">
        <f>SUM($Y$203:$Y$204)</f>
        <v>6.0000000000000001E-3</v>
      </c>
      <c r="AA202" s="111">
        <f>SUM($AA$203:$AA$204)</f>
        <v>0</v>
      </c>
      <c r="AR202" s="107" t="s">
        <v>102</v>
      </c>
      <c r="AT202" s="107" t="s">
        <v>81</v>
      </c>
      <c r="AU202" s="107" t="s">
        <v>21</v>
      </c>
      <c r="AY202" s="107" t="s">
        <v>156</v>
      </c>
      <c r="BK202" s="112">
        <f>SUM($BK$203:$BK$204)</f>
        <v>0</v>
      </c>
    </row>
    <row r="203" spans="2:64" s="6" customFormat="1" ht="27" customHeight="1" x14ac:dyDescent="0.3">
      <c r="B203" s="22"/>
      <c r="C203" s="157" t="s">
        <v>440</v>
      </c>
      <c r="D203" s="157" t="s">
        <v>157</v>
      </c>
      <c r="E203" s="158" t="s">
        <v>1063</v>
      </c>
      <c r="F203" s="227" t="s">
        <v>1064</v>
      </c>
      <c r="G203" s="228"/>
      <c r="H203" s="228"/>
      <c r="I203" s="228"/>
      <c r="J203" s="159" t="s">
        <v>333</v>
      </c>
      <c r="K203" s="160">
        <v>1</v>
      </c>
      <c r="L203" s="229">
        <v>0</v>
      </c>
      <c r="M203" s="228"/>
      <c r="N203" s="229">
        <f>ROUND($L$203*$K$203,2)</f>
        <v>0</v>
      </c>
      <c r="O203" s="228"/>
      <c r="P203" s="228"/>
      <c r="Q203" s="228"/>
      <c r="R203" s="23"/>
      <c r="S203" s="6" t="s">
        <v>1151</v>
      </c>
      <c r="T203" s="118"/>
      <c r="U203" s="29" t="s">
        <v>47</v>
      </c>
      <c r="V203" s="119">
        <v>0.50600000000000001</v>
      </c>
      <c r="W203" s="119">
        <f>$V$203*$K$203</f>
        <v>0.50600000000000001</v>
      </c>
      <c r="X203" s="119">
        <v>0</v>
      </c>
      <c r="Y203" s="119">
        <f>$X$203*$K$203</f>
        <v>0</v>
      </c>
      <c r="Z203" s="119">
        <v>0</v>
      </c>
      <c r="AA203" s="120">
        <f>$Z$203*$K$203</f>
        <v>0</v>
      </c>
      <c r="AR203" s="6" t="s">
        <v>224</v>
      </c>
      <c r="AT203" s="6" t="s">
        <v>157</v>
      </c>
      <c r="AU203" s="6" t="s">
        <v>102</v>
      </c>
      <c r="AY203" s="6" t="s">
        <v>156</v>
      </c>
      <c r="BE203" s="83">
        <f>IF($U$203="základní",$N$203,0)</f>
        <v>0</v>
      </c>
      <c r="BF203" s="83">
        <f>IF($U$203="snížená",$N$203,0)</f>
        <v>0</v>
      </c>
      <c r="BG203" s="83">
        <f>IF($U$203="zákl. přenesená",$N$203,0)</f>
        <v>0</v>
      </c>
      <c r="BH203" s="83">
        <f>IF($U$203="sníž. přenesená",$N$203,0)</f>
        <v>0</v>
      </c>
      <c r="BI203" s="83">
        <f>IF($U$203="nulová",$N$203,0)</f>
        <v>0</v>
      </c>
      <c r="BJ203" s="6" t="s">
        <v>21</v>
      </c>
      <c r="BK203" s="83">
        <f>ROUND($L$203*$K$203,2)</f>
        <v>0</v>
      </c>
      <c r="BL203" s="6" t="s">
        <v>224</v>
      </c>
    </row>
    <row r="204" spans="2:64" s="6" customFormat="1" ht="15.75" customHeight="1" x14ac:dyDescent="0.3">
      <c r="B204" s="22"/>
      <c r="C204" s="161" t="s">
        <v>443</v>
      </c>
      <c r="D204" s="161" t="s">
        <v>225</v>
      </c>
      <c r="E204" s="162" t="s">
        <v>1065</v>
      </c>
      <c r="F204" s="242" t="s">
        <v>1066</v>
      </c>
      <c r="G204" s="243"/>
      <c r="H204" s="243"/>
      <c r="I204" s="243"/>
      <c r="J204" s="163" t="s">
        <v>333</v>
      </c>
      <c r="K204" s="164">
        <v>1</v>
      </c>
      <c r="L204" s="244">
        <v>0</v>
      </c>
      <c r="M204" s="243"/>
      <c r="N204" s="244">
        <f>ROUND($L$204*$K$204,2)</f>
        <v>0</v>
      </c>
      <c r="O204" s="228"/>
      <c r="P204" s="228"/>
      <c r="Q204" s="228"/>
      <c r="R204" s="23"/>
      <c r="S204" s="6" t="s">
        <v>1151</v>
      </c>
      <c r="T204" s="118"/>
      <c r="U204" s="29" t="s">
        <v>47</v>
      </c>
      <c r="V204" s="119">
        <v>0</v>
      </c>
      <c r="W204" s="119">
        <f>$V$204*$K$204</f>
        <v>0</v>
      </c>
      <c r="X204" s="119">
        <v>6.0000000000000001E-3</v>
      </c>
      <c r="Y204" s="119">
        <f>$X$204*$K$204</f>
        <v>6.0000000000000001E-3</v>
      </c>
      <c r="Z204" s="119">
        <v>0</v>
      </c>
      <c r="AA204" s="120">
        <f>$Z$204*$K$204</f>
        <v>0</v>
      </c>
      <c r="AR204" s="6" t="s">
        <v>297</v>
      </c>
      <c r="AT204" s="6" t="s">
        <v>225</v>
      </c>
      <c r="AU204" s="6" t="s">
        <v>102</v>
      </c>
      <c r="AY204" s="6" t="s">
        <v>156</v>
      </c>
      <c r="BE204" s="83">
        <f>IF($U$204="základní",$N$204,0)</f>
        <v>0</v>
      </c>
      <c r="BF204" s="83">
        <f>IF($U$204="snížená",$N$204,0)</f>
        <v>0</v>
      </c>
      <c r="BG204" s="83">
        <f>IF($U$204="zákl. přenesená",$N$204,0)</f>
        <v>0</v>
      </c>
      <c r="BH204" s="83">
        <f>IF($U$204="sníž. přenesená",$N$204,0)</f>
        <v>0</v>
      </c>
      <c r="BI204" s="83">
        <f>IF($U$204="nulová",$N$204,0)</f>
        <v>0</v>
      </c>
      <c r="BJ204" s="6" t="s">
        <v>21</v>
      </c>
      <c r="BK204" s="83">
        <f>ROUND($L$204*$K$204,2)</f>
        <v>0</v>
      </c>
      <c r="BL204" s="6" t="s">
        <v>224</v>
      </c>
    </row>
    <row r="205" spans="2:64" s="104" customFormat="1" ht="30.75" customHeight="1" x14ac:dyDescent="0.3">
      <c r="B205" s="105"/>
      <c r="D205" s="113" t="s">
        <v>129</v>
      </c>
      <c r="N205" s="205">
        <f>$BK$205</f>
        <v>0</v>
      </c>
      <c r="O205" s="206"/>
      <c r="P205" s="206"/>
      <c r="Q205" s="206"/>
      <c r="R205" s="108"/>
      <c r="T205" s="109"/>
      <c r="W205" s="110">
        <f>SUM($W$206:$W$210)</f>
        <v>0.50119000000000002</v>
      </c>
      <c r="Y205" s="110">
        <f>SUM($Y$206:$Y$210)</f>
        <v>9.7000000000000016E-4</v>
      </c>
      <c r="AA205" s="111">
        <f>SUM($AA$206:$AA$210)</f>
        <v>0</v>
      </c>
      <c r="AR205" s="107" t="s">
        <v>102</v>
      </c>
      <c r="AT205" s="107" t="s">
        <v>81</v>
      </c>
      <c r="AU205" s="107" t="s">
        <v>21</v>
      </c>
      <c r="AY205" s="107" t="s">
        <v>156</v>
      </c>
      <c r="BK205" s="112">
        <f>SUM($BK$206:$BK$210)</f>
        <v>0</v>
      </c>
    </row>
    <row r="206" spans="2:64" s="6" customFormat="1" ht="27" customHeight="1" x14ac:dyDescent="0.3">
      <c r="B206" s="22"/>
      <c r="C206" s="114" t="s">
        <v>446</v>
      </c>
      <c r="D206" s="114" t="s">
        <v>157</v>
      </c>
      <c r="E206" s="115" t="s">
        <v>1067</v>
      </c>
      <c r="F206" s="211" t="s">
        <v>1068</v>
      </c>
      <c r="G206" s="212"/>
      <c r="H206" s="212"/>
      <c r="I206" s="212"/>
      <c r="J206" s="116" t="s">
        <v>333</v>
      </c>
      <c r="K206" s="117">
        <v>1</v>
      </c>
      <c r="L206" s="213">
        <v>0</v>
      </c>
      <c r="M206" s="212"/>
      <c r="N206" s="214">
        <f>ROUND($L$206*$K$206,2)</f>
        <v>0</v>
      </c>
      <c r="O206" s="212"/>
      <c r="P206" s="212"/>
      <c r="Q206" s="212"/>
      <c r="R206" s="23"/>
      <c r="T206" s="118"/>
      <c r="U206" s="29" t="s">
        <v>47</v>
      </c>
      <c r="V206" s="119">
        <v>0.2</v>
      </c>
      <c r="W206" s="119">
        <f>$V$206*$K$206</f>
        <v>0.2</v>
      </c>
      <c r="X206" s="119">
        <v>3.0000000000000001E-5</v>
      </c>
      <c r="Y206" s="119">
        <f>$X$206*$K$206</f>
        <v>3.0000000000000001E-5</v>
      </c>
      <c r="Z206" s="119">
        <v>0</v>
      </c>
      <c r="AA206" s="120">
        <f>$Z$206*$K$206</f>
        <v>0</v>
      </c>
      <c r="AR206" s="6" t="s">
        <v>224</v>
      </c>
      <c r="AT206" s="6" t="s">
        <v>157</v>
      </c>
      <c r="AU206" s="6" t="s">
        <v>102</v>
      </c>
      <c r="AY206" s="6" t="s">
        <v>156</v>
      </c>
      <c r="BE206" s="83">
        <f>IF($U$206="základní",$N$206,0)</f>
        <v>0</v>
      </c>
      <c r="BF206" s="83">
        <f>IF($U$206="snížená",$N$206,0)</f>
        <v>0</v>
      </c>
      <c r="BG206" s="83">
        <f>IF($U$206="zákl. přenesená",$N$206,0)</f>
        <v>0</v>
      </c>
      <c r="BH206" s="83">
        <f>IF($U$206="sníž. přenesená",$N$206,0)</f>
        <v>0</v>
      </c>
      <c r="BI206" s="83">
        <f>IF($U$206="nulová",$N$206,0)</f>
        <v>0</v>
      </c>
      <c r="BJ206" s="6" t="s">
        <v>21</v>
      </c>
      <c r="BK206" s="83">
        <f>ROUND($L$206*$K$206,2)</f>
        <v>0</v>
      </c>
      <c r="BL206" s="6" t="s">
        <v>224</v>
      </c>
    </row>
    <row r="207" spans="2:64" s="6" customFormat="1" ht="27" customHeight="1" x14ac:dyDescent="0.3">
      <c r="B207" s="22"/>
      <c r="C207" s="138" t="s">
        <v>449</v>
      </c>
      <c r="D207" s="138" t="s">
        <v>225</v>
      </c>
      <c r="E207" s="139" t="s">
        <v>1069</v>
      </c>
      <c r="F207" s="223" t="s">
        <v>1070</v>
      </c>
      <c r="G207" s="224"/>
      <c r="H207" s="224"/>
      <c r="I207" s="224"/>
      <c r="J207" s="140" t="s">
        <v>333</v>
      </c>
      <c r="K207" s="141">
        <v>1</v>
      </c>
      <c r="L207" s="225">
        <v>0</v>
      </c>
      <c r="M207" s="224"/>
      <c r="N207" s="226">
        <f>ROUND($L$207*$K$207,2)</f>
        <v>0</v>
      </c>
      <c r="O207" s="212"/>
      <c r="P207" s="212"/>
      <c r="Q207" s="212"/>
      <c r="R207" s="23"/>
      <c r="T207" s="118"/>
      <c r="U207" s="29" t="s">
        <v>47</v>
      </c>
      <c r="V207" s="119">
        <v>0</v>
      </c>
      <c r="W207" s="119">
        <f>$V$207*$K$207</f>
        <v>0</v>
      </c>
      <c r="X207" s="119">
        <v>3.6000000000000002E-4</v>
      </c>
      <c r="Y207" s="119">
        <f>$X$207*$K$207</f>
        <v>3.6000000000000002E-4</v>
      </c>
      <c r="Z207" s="119">
        <v>0</v>
      </c>
      <c r="AA207" s="120">
        <f>$Z$207*$K$207</f>
        <v>0</v>
      </c>
      <c r="AR207" s="6" t="s">
        <v>297</v>
      </c>
      <c r="AT207" s="6" t="s">
        <v>225</v>
      </c>
      <c r="AU207" s="6" t="s">
        <v>102</v>
      </c>
      <c r="AY207" s="6" t="s">
        <v>156</v>
      </c>
      <c r="BE207" s="83">
        <f>IF($U$207="základní",$N$207,0)</f>
        <v>0</v>
      </c>
      <c r="BF207" s="83">
        <f>IF($U$207="snížená",$N$207,0)</f>
        <v>0</v>
      </c>
      <c r="BG207" s="83">
        <f>IF($U$207="zákl. přenesená",$N$207,0)</f>
        <v>0</v>
      </c>
      <c r="BH207" s="83">
        <f>IF($U$207="sníž. přenesená",$N$207,0)</f>
        <v>0</v>
      </c>
      <c r="BI207" s="83">
        <f>IF($U$207="nulová",$N$207,0)</f>
        <v>0</v>
      </c>
      <c r="BJ207" s="6" t="s">
        <v>21</v>
      </c>
      <c r="BK207" s="83">
        <f>ROUND($L$207*$K$207,2)</f>
        <v>0</v>
      </c>
      <c r="BL207" s="6" t="s">
        <v>224</v>
      </c>
    </row>
    <row r="208" spans="2:64" s="6" customFormat="1" ht="27" customHeight="1" x14ac:dyDescent="0.3">
      <c r="B208" s="22"/>
      <c r="C208" s="114" t="s">
        <v>452</v>
      </c>
      <c r="D208" s="114" t="s">
        <v>157</v>
      </c>
      <c r="E208" s="115" t="s">
        <v>1071</v>
      </c>
      <c r="F208" s="211" t="s">
        <v>1072</v>
      </c>
      <c r="G208" s="212"/>
      <c r="H208" s="212"/>
      <c r="I208" s="212"/>
      <c r="J208" s="116" t="s">
        <v>333</v>
      </c>
      <c r="K208" s="117">
        <v>1</v>
      </c>
      <c r="L208" s="213">
        <v>0</v>
      </c>
      <c r="M208" s="212"/>
      <c r="N208" s="214">
        <f>ROUND($L$208*$K$208,2)</f>
        <v>0</v>
      </c>
      <c r="O208" s="212"/>
      <c r="P208" s="212"/>
      <c r="Q208" s="212"/>
      <c r="R208" s="23"/>
      <c r="T208" s="118"/>
      <c r="U208" s="29" t="s">
        <v>47</v>
      </c>
      <c r="V208" s="119">
        <v>0.3</v>
      </c>
      <c r="W208" s="119">
        <f>$V$208*$K$208</f>
        <v>0.3</v>
      </c>
      <c r="X208" s="119">
        <v>3.0000000000000001E-5</v>
      </c>
      <c r="Y208" s="119">
        <f>$X$208*$K$208</f>
        <v>3.0000000000000001E-5</v>
      </c>
      <c r="Z208" s="119">
        <v>0</v>
      </c>
      <c r="AA208" s="120">
        <f>$Z$208*$K$208</f>
        <v>0</v>
      </c>
      <c r="AR208" s="6" t="s">
        <v>224</v>
      </c>
      <c r="AT208" s="6" t="s">
        <v>157</v>
      </c>
      <c r="AU208" s="6" t="s">
        <v>102</v>
      </c>
      <c r="AY208" s="6" t="s">
        <v>156</v>
      </c>
      <c r="BE208" s="83">
        <f>IF($U$208="základní",$N$208,0)</f>
        <v>0</v>
      </c>
      <c r="BF208" s="83">
        <f>IF($U$208="snížená",$N$208,0)</f>
        <v>0</v>
      </c>
      <c r="BG208" s="83">
        <f>IF($U$208="zákl. přenesená",$N$208,0)</f>
        <v>0</v>
      </c>
      <c r="BH208" s="83">
        <f>IF($U$208="sníž. přenesená",$N$208,0)</f>
        <v>0</v>
      </c>
      <c r="BI208" s="83">
        <f>IF($U$208="nulová",$N$208,0)</f>
        <v>0</v>
      </c>
      <c r="BJ208" s="6" t="s">
        <v>21</v>
      </c>
      <c r="BK208" s="83">
        <f>ROUND($L$208*$K$208,2)</f>
        <v>0</v>
      </c>
      <c r="BL208" s="6" t="s">
        <v>224</v>
      </c>
    </row>
    <row r="209" spans="2:64" s="6" customFormat="1" ht="27" customHeight="1" x14ac:dyDescent="0.3">
      <c r="B209" s="22"/>
      <c r="C209" s="138" t="s">
        <v>457</v>
      </c>
      <c r="D209" s="138" t="s">
        <v>225</v>
      </c>
      <c r="E209" s="139" t="s">
        <v>1073</v>
      </c>
      <c r="F209" s="223" t="s">
        <v>1074</v>
      </c>
      <c r="G209" s="224"/>
      <c r="H209" s="224"/>
      <c r="I209" s="224"/>
      <c r="J209" s="140" t="s">
        <v>333</v>
      </c>
      <c r="K209" s="141">
        <v>1</v>
      </c>
      <c r="L209" s="225">
        <v>0</v>
      </c>
      <c r="M209" s="224"/>
      <c r="N209" s="226">
        <f>ROUND($L$209*$K$209,2)</f>
        <v>0</v>
      </c>
      <c r="O209" s="212"/>
      <c r="P209" s="212"/>
      <c r="Q209" s="212"/>
      <c r="R209" s="23"/>
      <c r="T209" s="118"/>
      <c r="U209" s="29" t="s">
        <v>47</v>
      </c>
      <c r="V209" s="119">
        <v>0</v>
      </c>
      <c r="W209" s="119">
        <f>$V$209*$K$209</f>
        <v>0</v>
      </c>
      <c r="X209" s="119">
        <v>5.5000000000000003E-4</v>
      </c>
      <c r="Y209" s="119">
        <f>$X$209*$K$209</f>
        <v>5.5000000000000003E-4</v>
      </c>
      <c r="Z209" s="119">
        <v>0</v>
      </c>
      <c r="AA209" s="120">
        <f>$Z$209*$K$209</f>
        <v>0</v>
      </c>
      <c r="AR209" s="6" t="s">
        <v>297</v>
      </c>
      <c r="AT209" s="6" t="s">
        <v>225</v>
      </c>
      <c r="AU209" s="6" t="s">
        <v>102</v>
      </c>
      <c r="AY209" s="6" t="s">
        <v>156</v>
      </c>
      <c r="BE209" s="83">
        <f>IF($U$209="základní",$N$209,0)</f>
        <v>0</v>
      </c>
      <c r="BF209" s="83">
        <f>IF($U$209="snížená",$N$209,0)</f>
        <v>0</v>
      </c>
      <c r="BG209" s="83">
        <f>IF($U$209="zákl. přenesená",$N$209,0)</f>
        <v>0</v>
      </c>
      <c r="BH209" s="83">
        <f>IF($U$209="sníž. přenesená",$N$209,0)</f>
        <v>0</v>
      </c>
      <c r="BI209" s="83">
        <f>IF($U$209="nulová",$N$209,0)</f>
        <v>0</v>
      </c>
      <c r="BJ209" s="6" t="s">
        <v>21</v>
      </c>
      <c r="BK209" s="83">
        <f>ROUND($L$209*$K$209,2)</f>
        <v>0</v>
      </c>
      <c r="BL209" s="6" t="s">
        <v>224</v>
      </c>
    </row>
    <row r="210" spans="2:64" s="6" customFormat="1" ht="27" customHeight="1" x14ac:dyDescent="0.3">
      <c r="B210" s="22"/>
      <c r="C210" s="114" t="s">
        <v>460</v>
      </c>
      <c r="D210" s="114" t="s">
        <v>157</v>
      </c>
      <c r="E210" s="115" t="s">
        <v>619</v>
      </c>
      <c r="F210" s="211" t="s">
        <v>620</v>
      </c>
      <c r="G210" s="212"/>
      <c r="H210" s="212"/>
      <c r="I210" s="212"/>
      <c r="J210" s="116" t="s">
        <v>178</v>
      </c>
      <c r="K210" s="117">
        <v>1E-3</v>
      </c>
      <c r="L210" s="213">
        <v>0</v>
      </c>
      <c r="M210" s="212"/>
      <c r="N210" s="214">
        <f>ROUND($L$210*$K$210,2)</f>
        <v>0</v>
      </c>
      <c r="O210" s="212"/>
      <c r="P210" s="212"/>
      <c r="Q210" s="212"/>
      <c r="R210" s="23"/>
      <c r="T210" s="118"/>
      <c r="U210" s="29" t="s">
        <v>47</v>
      </c>
      <c r="V210" s="119">
        <v>1.19</v>
      </c>
      <c r="W210" s="119">
        <f>$V$210*$K$210</f>
        <v>1.1899999999999999E-3</v>
      </c>
      <c r="X210" s="119">
        <v>0</v>
      </c>
      <c r="Y210" s="119">
        <f>$X$210*$K$210</f>
        <v>0</v>
      </c>
      <c r="Z210" s="119">
        <v>0</v>
      </c>
      <c r="AA210" s="120">
        <f>$Z$210*$K$210</f>
        <v>0</v>
      </c>
      <c r="AR210" s="6" t="s">
        <v>224</v>
      </c>
      <c r="AT210" s="6" t="s">
        <v>157</v>
      </c>
      <c r="AU210" s="6" t="s">
        <v>102</v>
      </c>
      <c r="AY210" s="6" t="s">
        <v>156</v>
      </c>
      <c r="BE210" s="83">
        <f>IF($U$210="základní",$N$210,0)</f>
        <v>0</v>
      </c>
      <c r="BF210" s="83">
        <f>IF($U$210="snížená",$N$210,0)</f>
        <v>0</v>
      </c>
      <c r="BG210" s="83">
        <f>IF($U$210="zákl. přenesená",$N$210,0)</f>
        <v>0</v>
      </c>
      <c r="BH210" s="83">
        <f>IF($U$210="sníž. přenesená",$N$210,0)</f>
        <v>0</v>
      </c>
      <c r="BI210" s="83">
        <f>IF($U$210="nulová",$N$210,0)</f>
        <v>0</v>
      </c>
      <c r="BJ210" s="6" t="s">
        <v>21</v>
      </c>
      <c r="BK210" s="83">
        <f>ROUND($L$210*$K$210,2)</f>
        <v>0</v>
      </c>
      <c r="BL210" s="6" t="s">
        <v>224</v>
      </c>
    </row>
    <row r="211" spans="2:64" s="6" customFormat="1" ht="51" customHeight="1" x14ac:dyDescent="0.35">
      <c r="B211" s="22"/>
      <c r="D211" s="106" t="s">
        <v>930</v>
      </c>
      <c r="N211" s="207">
        <f>$BK$211</f>
        <v>0</v>
      </c>
      <c r="O211" s="172"/>
      <c r="P211" s="172"/>
      <c r="Q211" s="172"/>
      <c r="R211" s="23"/>
      <c r="T211" s="148"/>
      <c r="U211" s="41"/>
      <c r="V211" s="41"/>
      <c r="W211" s="41"/>
      <c r="X211" s="41"/>
      <c r="Y211" s="41"/>
      <c r="Z211" s="41"/>
      <c r="AA211" s="43"/>
      <c r="AT211" s="6" t="s">
        <v>81</v>
      </c>
      <c r="AU211" s="6" t="s">
        <v>82</v>
      </c>
      <c r="AY211" s="6" t="s">
        <v>931</v>
      </c>
      <c r="BK211" s="83">
        <v>0</v>
      </c>
    </row>
    <row r="212" spans="2:64" s="6" customFormat="1" ht="7.5" customHeight="1" x14ac:dyDescent="0.3">
      <c r="B212" s="44"/>
      <c r="C212" s="45"/>
      <c r="D212" s="45"/>
      <c r="E212" s="45"/>
      <c r="F212" s="45"/>
      <c r="G212" s="45"/>
      <c r="H212" s="45"/>
      <c r="I212" s="45"/>
      <c r="J212" s="45"/>
      <c r="K212" s="45"/>
      <c r="L212" s="45"/>
      <c r="M212" s="45"/>
      <c r="N212" s="45"/>
      <c r="O212" s="45"/>
      <c r="P212" s="45"/>
      <c r="Q212" s="45"/>
      <c r="R212" s="46"/>
    </row>
    <row r="769" s="2" customFormat="1" ht="14.25" customHeight="1" x14ac:dyDescent="0.3"/>
  </sheetData>
  <mergeCells count="299">
    <mergeCell ref="O12:P12"/>
    <mergeCell ref="O14:P14"/>
    <mergeCell ref="E15:L15"/>
    <mergeCell ref="O15:P15"/>
    <mergeCell ref="O17:P17"/>
    <mergeCell ref="O18:P18"/>
    <mergeCell ref="C2:Q2"/>
    <mergeCell ref="C4:Q4"/>
    <mergeCell ref="F6:P6"/>
    <mergeCell ref="F7:P7"/>
    <mergeCell ref="O9:P9"/>
    <mergeCell ref="O11:P11"/>
    <mergeCell ref="H30:J30"/>
    <mergeCell ref="M30:P30"/>
    <mergeCell ref="H31:J31"/>
    <mergeCell ref="M31:P31"/>
    <mergeCell ref="H32:J32"/>
    <mergeCell ref="M32:P32"/>
    <mergeCell ref="O20:P20"/>
    <mergeCell ref="O21:P21"/>
    <mergeCell ref="M24:P24"/>
    <mergeCell ref="M25:P25"/>
    <mergeCell ref="M27:P27"/>
    <mergeCell ref="H29:J29"/>
    <mergeCell ref="M29:P29"/>
    <mergeCell ref="C86:G86"/>
    <mergeCell ref="N86:Q86"/>
    <mergeCell ref="N88:Q88"/>
    <mergeCell ref="H33:J33"/>
    <mergeCell ref="M33:P33"/>
    <mergeCell ref="L35:P35"/>
    <mergeCell ref="C76:Q76"/>
    <mergeCell ref="F78:P78"/>
    <mergeCell ref="F79:P79"/>
    <mergeCell ref="N89:Q89"/>
    <mergeCell ref="N90:Q90"/>
    <mergeCell ref="N91:Q91"/>
    <mergeCell ref="N92:Q92"/>
    <mergeCell ref="N93:Q93"/>
    <mergeCell ref="N94:Q94"/>
    <mergeCell ref="M81:P81"/>
    <mergeCell ref="M83:Q83"/>
    <mergeCell ref="M84:Q84"/>
    <mergeCell ref="N101:Q101"/>
    <mergeCell ref="N102:Q102"/>
    <mergeCell ref="N104:Q104"/>
    <mergeCell ref="N95:Q95"/>
    <mergeCell ref="N96:Q96"/>
    <mergeCell ref="N97:Q97"/>
    <mergeCell ref="N98:Q98"/>
    <mergeCell ref="N99:Q99"/>
    <mergeCell ref="N100:Q100"/>
    <mergeCell ref="L106:Q106"/>
    <mergeCell ref="C112:Q112"/>
    <mergeCell ref="F114:P114"/>
    <mergeCell ref="F115:P115"/>
    <mergeCell ref="M117:P117"/>
    <mergeCell ref="M119:Q119"/>
    <mergeCell ref="M120:Q120"/>
    <mergeCell ref="F122:I122"/>
    <mergeCell ref="L122:M122"/>
    <mergeCell ref="N122:Q122"/>
    <mergeCell ref="F126:I126"/>
    <mergeCell ref="L126:M126"/>
    <mergeCell ref="N126:Q126"/>
    <mergeCell ref="N123:Q123"/>
    <mergeCell ref="N124:Q124"/>
    <mergeCell ref="F129:I129"/>
    <mergeCell ref="L129:M129"/>
    <mergeCell ref="N129:Q129"/>
    <mergeCell ref="F132:I132"/>
    <mergeCell ref="L132:M132"/>
    <mergeCell ref="N132:Q132"/>
    <mergeCell ref="N130:Q130"/>
    <mergeCell ref="N131:Q131"/>
    <mergeCell ref="F127:I127"/>
    <mergeCell ref="L127:M127"/>
    <mergeCell ref="N127:Q127"/>
    <mergeCell ref="F128:I128"/>
    <mergeCell ref="L128:M128"/>
    <mergeCell ref="N128:Q128"/>
    <mergeCell ref="F135:I135"/>
    <mergeCell ref="L135:M135"/>
    <mergeCell ref="N135:Q135"/>
    <mergeCell ref="F136:I136"/>
    <mergeCell ref="L136:M136"/>
    <mergeCell ref="N136:Q136"/>
    <mergeCell ref="F133:I133"/>
    <mergeCell ref="L133:M133"/>
    <mergeCell ref="N133:Q133"/>
    <mergeCell ref="F134:I134"/>
    <mergeCell ref="L134:M134"/>
    <mergeCell ref="N134:Q134"/>
    <mergeCell ref="F139:I139"/>
    <mergeCell ref="L139:M139"/>
    <mergeCell ref="N139:Q139"/>
    <mergeCell ref="F140:I140"/>
    <mergeCell ref="L140:M140"/>
    <mergeCell ref="N140:Q140"/>
    <mergeCell ref="F137:I137"/>
    <mergeCell ref="L137:M137"/>
    <mergeCell ref="N137:Q137"/>
    <mergeCell ref="F138:I138"/>
    <mergeCell ref="L138:M138"/>
    <mergeCell ref="N138:Q138"/>
    <mergeCell ref="F144:I144"/>
    <mergeCell ref="L144:M144"/>
    <mergeCell ref="N144:Q144"/>
    <mergeCell ref="F145:I145"/>
    <mergeCell ref="L145:M145"/>
    <mergeCell ref="N145:Q145"/>
    <mergeCell ref="F142:I142"/>
    <mergeCell ref="L142:M142"/>
    <mergeCell ref="N142:Q142"/>
    <mergeCell ref="F143:I143"/>
    <mergeCell ref="L143:M143"/>
    <mergeCell ref="N143:Q143"/>
    <mergeCell ref="F149:I149"/>
    <mergeCell ref="L149:M149"/>
    <mergeCell ref="N149:Q149"/>
    <mergeCell ref="F150:I150"/>
    <mergeCell ref="L150:M150"/>
    <mergeCell ref="N150:Q150"/>
    <mergeCell ref="F146:I146"/>
    <mergeCell ref="L146:M146"/>
    <mergeCell ref="N146:Q146"/>
    <mergeCell ref="F147:I147"/>
    <mergeCell ref="L147:M147"/>
    <mergeCell ref="N147:Q147"/>
    <mergeCell ref="F153:I153"/>
    <mergeCell ref="L153:M153"/>
    <mergeCell ref="N153:Q153"/>
    <mergeCell ref="F154:I154"/>
    <mergeCell ref="L154:M154"/>
    <mergeCell ref="N154:Q154"/>
    <mergeCell ref="F151:I151"/>
    <mergeCell ref="L151:M151"/>
    <mergeCell ref="N151:Q151"/>
    <mergeCell ref="F152:I152"/>
    <mergeCell ref="L152:M152"/>
    <mergeCell ref="N152:Q152"/>
    <mergeCell ref="F158:I158"/>
    <mergeCell ref="L158:M158"/>
    <mergeCell ref="N158:Q158"/>
    <mergeCell ref="F159:I159"/>
    <mergeCell ref="L159:M159"/>
    <mergeCell ref="N159:Q159"/>
    <mergeCell ref="F155:I155"/>
    <mergeCell ref="L155:M155"/>
    <mergeCell ref="N155:Q155"/>
    <mergeCell ref="F157:I157"/>
    <mergeCell ref="L157:M157"/>
    <mergeCell ref="N157:Q157"/>
    <mergeCell ref="F162:I162"/>
    <mergeCell ref="L162:M162"/>
    <mergeCell ref="N162:Q162"/>
    <mergeCell ref="F163:I163"/>
    <mergeCell ref="L163:M163"/>
    <mergeCell ref="N163:Q163"/>
    <mergeCell ref="F160:I160"/>
    <mergeCell ref="L160:M160"/>
    <mergeCell ref="N160:Q160"/>
    <mergeCell ref="F161:I161"/>
    <mergeCell ref="L161:M161"/>
    <mergeCell ref="N161:Q161"/>
    <mergeCell ref="F166:I166"/>
    <mergeCell ref="L166:M166"/>
    <mergeCell ref="N166:Q166"/>
    <mergeCell ref="F167:I167"/>
    <mergeCell ref="L167:M167"/>
    <mergeCell ref="N167:Q167"/>
    <mergeCell ref="F164:I164"/>
    <mergeCell ref="L164:M164"/>
    <mergeCell ref="N164:Q164"/>
    <mergeCell ref="F165:I165"/>
    <mergeCell ref="L165:M165"/>
    <mergeCell ref="N165:Q165"/>
    <mergeCell ref="F172:I172"/>
    <mergeCell ref="L172:M172"/>
    <mergeCell ref="N172:Q172"/>
    <mergeCell ref="F173:I173"/>
    <mergeCell ref="L173:M173"/>
    <mergeCell ref="N173:Q173"/>
    <mergeCell ref="F168:I168"/>
    <mergeCell ref="L168:M168"/>
    <mergeCell ref="N168:Q168"/>
    <mergeCell ref="F170:I170"/>
    <mergeCell ref="L170:M170"/>
    <mergeCell ref="N170:Q170"/>
    <mergeCell ref="N169:Q169"/>
    <mergeCell ref="F176:I176"/>
    <mergeCell ref="L176:M176"/>
    <mergeCell ref="N176:Q176"/>
    <mergeCell ref="F177:I177"/>
    <mergeCell ref="L177:M177"/>
    <mergeCell ref="N177:Q177"/>
    <mergeCell ref="F174:I174"/>
    <mergeCell ref="L174:M174"/>
    <mergeCell ref="N174:Q174"/>
    <mergeCell ref="F175:I175"/>
    <mergeCell ref="L175:M175"/>
    <mergeCell ref="N175:Q175"/>
    <mergeCell ref="F181:I181"/>
    <mergeCell ref="L181:M181"/>
    <mergeCell ref="N181:Q181"/>
    <mergeCell ref="F182:I182"/>
    <mergeCell ref="L182:M182"/>
    <mergeCell ref="N182:Q182"/>
    <mergeCell ref="F179:I179"/>
    <mergeCell ref="L179:M179"/>
    <mergeCell ref="N179:Q179"/>
    <mergeCell ref="F180:I180"/>
    <mergeCell ref="L180:M180"/>
    <mergeCell ref="N180:Q180"/>
    <mergeCell ref="F186:I186"/>
    <mergeCell ref="L186:M186"/>
    <mergeCell ref="N186:Q186"/>
    <mergeCell ref="F187:I187"/>
    <mergeCell ref="L187:M187"/>
    <mergeCell ref="N187:Q187"/>
    <mergeCell ref="F183:I183"/>
    <mergeCell ref="L183:M183"/>
    <mergeCell ref="N183:Q183"/>
    <mergeCell ref="F185:I185"/>
    <mergeCell ref="L185:M185"/>
    <mergeCell ref="N185:Q185"/>
    <mergeCell ref="F190:I190"/>
    <mergeCell ref="L190:M190"/>
    <mergeCell ref="N190:Q190"/>
    <mergeCell ref="F191:I191"/>
    <mergeCell ref="L191:M191"/>
    <mergeCell ref="N191:Q191"/>
    <mergeCell ref="F188:I188"/>
    <mergeCell ref="L188:M188"/>
    <mergeCell ref="N188:Q188"/>
    <mergeCell ref="F189:I189"/>
    <mergeCell ref="L189:M189"/>
    <mergeCell ref="N189:Q189"/>
    <mergeCell ref="F194:I194"/>
    <mergeCell ref="L194:M194"/>
    <mergeCell ref="N194:Q194"/>
    <mergeCell ref="F196:I196"/>
    <mergeCell ref="L196:M196"/>
    <mergeCell ref="N196:Q196"/>
    <mergeCell ref="F192:I192"/>
    <mergeCell ref="L192:M192"/>
    <mergeCell ref="N192:Q192"/>
    <mergeCell ref="F193:I193"/>
    <mergeCell ref="L193:M193"/>
    <mergeCell ref="N193:Q193"/>
    <mergeCell ref="F199:I199"/>
    <mergeCell ref="L199:M199"/>
    <mergeCell ref="N199:Q199"/>
    <mergeCell ref="F200:I200"/>
    <mergeCell ref="L200:M200"/>
    <mergeCell ref="N200:Q200"/>
    <mergeCell ref="F197:I197"/>
    <mergeCell ref="L197:M197"/>
    <mergeCell ref="N197:Q197"/>
    <mergeCell ref="F198:I198"/>
    <mergeCell ref="L198:M198"/>
    <mergeCell ref="N198:Q198"/>
    <mergeCell ref="F208:I208"/>
    <mergeCell ref="L208:M208"/>
    <mergeCell ref="N208:Q208"/>
    <mergeCell ref="N204:Q204"/>
    <mergeCell ref="F206:I206"/>
    <mergeCell ref="L206:M206"/>
    <mergeCell ref="N206:Q206"/>
    <mergeCell ref="F201:I201"/>
    <mergeCell ref="L201:M201"/>
    <mergeCell ref="N201:Q201"/>
    <mergeCell ref="F203:I203"/>
    <mergeCell ref="L203:M203"/>
    <mergeCell ref="N203:Q203"/>
    <mergeCell ref="N211:Q211"/>
    <mergeCell ref="H1:K1"/>
    <mergeCell ref="S2:AC2"/>
    <mergeCell ref="N171:Q171"/>
    <mergeCell ref="N178:Q178"/>
    <mergeCell ref="N184:Q184"/>
    <mergeCell ref="N195:Q195"/>
    <mergeCell ref="N202:Q202"/>
    <mergeCell ref="N205:Q205"/>
    <mergeCell ref="N125:Q125"/>
    <mergeCell ref="N141:Q141"/>
    <mergeCell ref="N148:Q148"/>
    <mergeCell ref="N156:Q156"/>
    <mergeCell ref="F209:I209"/>
    <mergeCell ref="L209:M209"/>
    <mergeCell ref="N209:Q209"/>
    <mergeCell ref="F204:I204"/>
    <mergeCell ref="L204:M204"/>
    <mergeCell ref="F210:I210"/>
    <mergeCell ref="L210:M210"/>
    <mergeCell ref="N210:Q210"/>
    <mergeCell ref="F207:I207"/>
    <mergeCell ref="L207:M207"/>
    <mergeCell ref="N207:Q207"/>
  </mergeCells>
  <hyperlinks>
    <hyperlink ref="F1:G1" location="C2" tooltip="Krycí list rozpočtu" display="1) Krycí list rozpočtu"/>
    <hyperlink ref="H1:K1" location="C86" tooltip="Rekapitulace rozpočtu" display="2) Rekapitulace rozpočtu"/>
    <hyperlink ref="L1" location="C128" tooltip="Rozpočet" display="3) Rozpočet"/>
    <hyperlink ref="S1:T1" location="'Rekapitulace stavby'!C2" tooltip="Rekapitulace stavby" display="Rekapitulace stavby"/>
  </hyperlinks>
  <pageMargins left="0.59027779102325439" right="0.59027779102325439" top="0.59027779102325439" bottom="0.59027779102325439" header="0" footer="0"/>
  <pageSetup paperSize="9" scale="95" fitToHeight="100" orientation="portrait" blackAndWhite="1" r:id="rId1"/>
  <headerFooter alignWithMargins="0">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769"/>
  <sheetViews>
    <sheetView showGridLines="0" tabSelected="1" workbookViewId="0">
      <pane ySplit="1" topLeftCell="A100" activePane="bottomLeft" state="frozenSplit"/>
      <selection pane="bottomLeft" activeCell="N103" sqref="N103"/>
    </sheetView>
  </sheetViews>
  <sheetFormatPr defaultColWidth="10.5" defaultRowHeight="14.25" customHeight="1" x14ac:dyDescent="0.3"/>
  <cols>
    <col min="1" max="1" width="8.33203125" style="2" customWidth="1"/>
    <col min="2" max="2" width="1.6640625" style="2" customWidth="1"/>
    <col min="3" max="3" width="4.1640625" style="2" customWidth="1"/>
    <col min="4" max="4" width="4.33203125" style="2" customWidth="1"/>
    <col min="5" max="5" width="17.1640625" style="2" customWidth="1"/>
    <col min="6" max="7" width="11.1640625" style="2" customWidth="1"/>
    <col min="8" max="8" width="12.5" style="2" customWidth="1"/>
    <col min="9" max="9" width="7" style="2" customWidth="1"/>
    <col min="10" max="10" width="5.1640625" style="2" customWidth="1"/>
    <col min="11" max="11" width="11.5" style="2" customWidth="1"/>
    <col min="12" max="12" width="12" style="2" customWidth="1"/>
    <col min="13" max="14" width="6" style="2" customWidth="1"/>
    <col min="15" max="15" width="2" style="2" customWidth="1"/>
    <col min="16" max="16" width="12.5" style="2" customWidth="1"/>
    <col min="17" max="17" width="4.1640625" style="2" customWidth="1"/>
    <col min="18" max="18" width="1.6640625" style="2" customWidth="1"/>
    <col min="19" max="19" width="8.1640625" style="2" customWidth="1"/>
    <col min="20" max="20" width="29.6640625" style="2" hidden="1" customWidth="1"/>
    <col min="21" max="21" width="16.33203125" style="2" hidden="1" customWidth="1"/>
    <col min="22" max="22" width="12.33203125" style="2" hidden="1" customWidth="1"/>
    <col min="23" max="23" width="16.33203125" style="2" hidden="1" customWidth="1"/>
    <col min="24" max="24" width="12.1640625" style="2" hidden="1" customWidth="1"/>
    <col min="25" max="25" width="15" style="2" hidden="1" customWidth="1"/>
    <col min="26" max="26" width="11" style="2" hidden="1" customWidth="1"/>
    <col min="27" max="27" width="15" style="2" hidden="1" customWidth="1"/>
    <col min="28" max="28" width="16.33203125" style="2" hidden="1" customWidth="1"/>
    <col min="29" max="29" width="11" style="2" customWidth="1"/>
    <col min="30" max="30" width="15" style="2" customWidth="1"/>
    <col min="31" max="31" width="16.33203125" style="2" customWidth="1"/>
    <col min="32" max="43" width="10.5" style="1" customWidth="1"/>
    <col min="44" max="64" width="10.5" style="2" hidden="1" customWidth="1"/>
    <col min="65" max="16384" width="10.5" style="1"/>
  </cols>
  <sheetData>
    <row r="1" spans="1:256" s="3" customFormat="1" ht="22.5" customHeight="1" x14ac:dyDescent="0.3">
      <c r="A1" s="154"/>
      <c r="B1" s="151"/>
      <c r="C1" s="151"/>
      <c r="D1" s="152" t="s">
        <v>1</v>
      </c>
      <c r="E1" s="151"/>
      <c r="F1" s="153" t="s">
        <v>1147</v>
      </c>
      <c r="G1" s="153"/>
      <c r="H1" s="209" t="s">
        <v>1148</v>
      </c>
      <c r="I1" s="209"/>
      <c r="J1" s="209"/>
      <c r="K1" s="209"/>
      <c r="L1" s="153" t="s">
        <v>1149</v>
      </c>
      <c r="M1" s="151"/>
      <c r="N1" s="151"/>
      <c r="O1" s="152" t="s">
        <v>101</v>
      </c>
      <c r="P1" s="151"/>
      <c r="Q1" s="151"/>
      <c r="R1" s="151"/>
      <c r="S1" s="153" t="s">
        <v>1150</v>
      </c>
      <c r="T1" s="153"/>
      <c r="U1" s="154"/>
      <c r="V1" s="154"/>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x14ac:dyDescent="0.3">
      <c r="C2" s="192" t="s">
        <v>4</v>
      </c>
      <c r="D2" s="171"/>
      <c r="E2" s="171"/>
      <c r="F2" s="171"/>
      <c r="G2" s="171"/>
      <c r="H2" s="171"/>
      <c r="I2" s="171"/>
      <c r="J2" s="171"/>
      <c r="K2" s="171"/>
      <c r="L2" s="171"/>
      <c r="M2" s="171"/>
      <c r="N2" s="171"/>
      <c r="O2" s="171"/>
      <c r="P2" s="171"/>
      <c r="Q2" s="171"/>
      <c r="S2" s="170" t="s">
        <v>5</v>
      </c>
      <c r="T2" s="171"/>
      <c r="U2" s="171"/>
      <c r="V2" s="171"/>
      <c r="W2" s="171"/>
      <c r="X2" s="171"/>
      <c r="Y2" s="171"/>
      <c r="Z2" s="171"/>
      <c r="AA2" s="171"/>
      <c r="AB2" s="171"/>
      <c r="AC2" s="171"/>
      <c r="AT2" s="2" t="s">
        <v>95</v>
      </c>
    </row>
    <row r="3" spans="1:256" s="2" customFormat="1" ht="7.5" customHeight="1" x14ac:dyDescent="0.3">
      <c r="B3" s="7"/>
      <c r="C3" s="8"/>
      <c r="D3" s="8"/>
      <c r="E3" s="8"/>
      <c r="F3" s="8"/>
      <c r="G3" s="8"/>
      <c r="H3" s="8"/>
      <c r="I3" s="8"/>
      <c r="J3" s="8"/>
      <c r="K3" s="8"/>
      <c r="L3" s="8"/>
      <c r="M3" s="8"/>
      <c r="N3" s="8"/>
      <c r="O3" s="8"/>
      <c r="P3" s="8"/>
      <c r="Q3" s="8"/>
      <c r="R3" s="9"/>
      <c r="AT3" s="2" t="s">
        <v>102</v>
      </c>
    </row>
    <row r="4" spans="1:256" s="2" customFormat="1" ht="37.5" customHeight="1" x14ac:dyDescent="0.3">
      <c r="B4" s="10"/>
      <c r="C4" s="190" t="s">
        <v>103</v>
      </c>
      <c r="D4" s="171"/>
      <c r="E4" s="171"/>
      <c r="F4" s="171"/>
      <c r="G4" s="171"/>
      <c r="H4" s="171"/>
      <c r="I4" s="171"/>
      <c r="J4" s="171"/>
      <c r="K4" s="171"/>
      <c r="L4" s="171"/>
      <c r="M4" s="171"/>
      <c r="N4" s="171"/>
      <c r="O4" s="171"/>
      <c r="P4" s="171"/>
      <c r="Q4" s="171"/>
      <c r="R4" s="11"/>
      <c r="T4" s="12" t="s">
        <v>10</v>
      </c>
      <c r="AT4" s="2" t="s">
        <v>3</v>
      </c>
    </row>
    <row r="5" spans="1:256" s="2" customFormat="1" ht="7.5" customHeight="1" x14ac:dyDescent="0.3">
      <c r="B5" s="10"/>
      <c r="R5" s="11"/>
    </row>
    <row r="6" spans="1:256" s="2" customFormat="1" ht="26.25" customHeight="1" x14ac:dyDescent="0.3">
      <c r="B6" s="10"/>
      <c r="D6" s="17" t="s">
        <v>16</v>
      </c>
      <c r="F6" s="234" t="str">
        <f>'Rekapitulace stavby'!$K$6</f>
        <v>Snižování spotřeby energie v budově v majetku MČ Praha-Libuš na adrese Libušská č.p. 81 - zateplení objektu</v>
      </c>
      <c r="G6" s="171"/>
      <c r="H6" s="171"/>
      <c r="I6" s="171"/>
      <c r="J6" s="171"/>
      <c r="K6" s="171"/>
      <c r="L6" s="171"/>
      <c r="M6" s="171"/>
      <c r="N6" s="171"/>
      <c r="O6" s="171"/>
      <c r="P6" s="171"/>
      <c r="R6" s="11"/>
    </row>
    <row r="7" spans="1:256" s="6" customFormat="1" ht="33.75" customHeight="1" x14ac:dyDescent="0.3">
      <c r="B7" s="22"/>
      <c r="D7" s="16" t="s">
        <v>104</v>
      </c>
      <c r="F7" s="197" t="s">
        <v>1075</v>
      </c>
      <c r="G7" s="172"/>
      <c r="H7" s="172"/>
      <c r="I7" s="172"/>
      <c r="J7" s="172"/>
      <c r="K7" s="172"/>
      <c r="L7" s="172"/>
      <c r="M7" s="172"/>
      <c r="N7" s="172"/>
      <c r="O7" s="172"/>
      <c r="P7" s="172"/>
      <c r="R7" s="23"/>
    </row>
    <row r="8" spans="1:256" s="6" customFormat="1" ht="15" customHeight="1" x14ac:dyDescent="0.3">
      <c r="B8" s="22"/>
      <c r="D8" s="17" t="s">
        <v>19</v>
      </c>
      <c r="F8" s="15"/>
      <c r="M8" s="17" t="s">
        <v>20</v>
      </c>
      <c r="O8" s="15"/>
      <c r="R8" s="23"/>
    </row>
    <row r="9" spans="1:256" s="6" customFormat="1" ht="15" customHeight="1" x14ac:dyDescent="0.3">
      <c r="B9" s="22"/>
      <c r="D9" s="17" t="s">
        <v>22</v>
      </c>
      <c r="F9" s="15" t="s">
        <v>23</v>
      </c>
      <c r="M9" s="17" t="s">
        <v>24</v>
      </c>
      <c r="O9" s="239" t="str">
        <f>'Rekapitulace stavby'!$AN$8</f>
        <v>11.09.2014</v>
      </c>
      <c r="P9" s="172"/>
      <c r="R9" s="23"/>
    </row>
    <row r="10" spans="1:256" s="6" customFormat="1" ht="12" customHeight="1" x14ac:dyDescent="0.3">
      <c r="B10" s="22"/>
      <c r="R10" s="23"/>
    </row>
    <row r="11" spans="1:256" s="6" customFormat="1" ht="15" customHeight="1" x14ac:dyDescent="0.3">
      <c r="B11" s="22"/>
      <c r="D11" s="17" t="s">
        <v>28</v>
      </c>
      <c r="M11" s="17" t="s">
        <v>29</v>
      </c>
      <c r="O11" s="184" t="s">
        <v>30</v>
      </c>
      <c r="P11" s="172"/>
      <c r="R11" s="23"/>
    </row>
    <row r="12" spans="1:256" s="6" customFormat="1" ht="18.75" customHeight="1" x14ac:dyDescent="0.3">
      <c r="B12" s="22"/>
      <c r="E12" s="15" t="s">
        <v>31</v>
      </c>
      <c r="M12" s="17" t="s">
        <v>32</v>
      </c>
      <c r="O12" s="184" t="s">
        <v>33</v>
      </c>
      <c r="P12" s="172"/>
      <c r="R12" s="23"/>
    </row>
    <row r="13" spans="1:256" s="6" customFormat="1" ht="7.5" customHeight="1" x14ac:dyDescent="0.3">
      <c r="B13" s="22"/>
      <c r="R13" s="23"/>
    </row>
    <row r="14" spans="1:256" s="6" customFormat="1" ht="15" customHeight="1" x14ac:dyDescent="0.3">
      <c r="B14" s="22"/>
      <c r="D14" s="17" t="s">
        <v>34</v>
      </c>
      <c r="M14" s="17" t="s">
        <v>29</v>
      </c>
      <c r="O14" s="241" t="str">
        <f>IF('Rekapitulace stavby'!$AN$13="","",'Rekapitulace stavby'!$AN$13)</f>
        <v>Vyplň údaj</v>
      </c>
      <c r="P14" s="172"/>
      <c r="R14" s="23"/>
    </row>
    <row r="15" spans="1:256" s="6" customFormat="1" ht="18.75" customHeight="1" x14ac:dyDescent="0.3">
      <c r="B15" s="22"/>
      <c r="E15" s="241" t="str">
        <f>IF('Rekapitulace stavby'!$E$14="","",'Rekapitulace stavby'!$E$14)</f>
        <v>Vyplň údaj</v>
      </c>
      <c r="F15" s="172"/>
      <c r="G15" s="172"/>
      <c r="H15" s="172"/>
      <c r="I15" s="172"/>
      <c r="J15" s="172"/>
      <c r="K15" s="172"/>
      <c r="L15" s="172"/>
      <c r="M15" s="17" t="s">
        <v>32</v>
      </c>
      <c r="O15" s="241" t="str">
        <f>IF('Rekapitulace stavby'!$AN$14="","",'Rekapitulace stavby'!$AN$14)</f>
        <v>Vyplň údaj</v>
      </c>
      <c r="P15" s="172"/>
      <c r="R15" s="23"/>
    </row>
    <row r="16" spans="1:256" s="6" customFormat="1" ht="7.5" customHeight="1" x14ac:dyDescent="0.3">
      <c r="B16" s="22"/>
      <c r="R16" s="23"/>
    </row>
    <row r="17" spans="2:18" s="6" customFormat="1" ht="15" customHeight="1" x14ac:dyDescent="0.3">
      <c r="B17" s="22"/>
      <c r="D17" s="17" t="s">
        <v>36</v>
      </c>
      <c r="M17" s="17" t="s">
        <v>29</v>
      </c>
      <c r="O17" s="184" t="s">
        <v>37</v>
      </c>
      <c r="P17" s="172"/>
      <c r="R17" s="23"/>
    </row>
    <row r="18" spans="2:18" s="6" customFormat="1" ht="18.75" customHeight="1" x14ac:dyDescent="0.3">
      <c r="B18" s="22"/>
      <c r="E18" s="15" t="s">
        <v>38</v>
      </c>
      <c r="M18" s="17" t="s">
        <v>32</v>
      </c>
      <c r="O18" s="184" t="s">
        <v>39</v>
      </c>
      <c r="P18" s="172"/>
      <c r="R18" s="23"/>
    </row>
    <row r="19" spans="2:18" s="6" customFormat="1" ht="7.5" customHeight="1" x14ac:dyDescent="0.3">
      <c r="B19" s="22"/>
      <c r="R19" s="23"/>
    </row>
    <row r="20" spans="2:18" s="6" customFormat="1" ht="15" customHeight="1" x14ac:dyDescent="0.3">
      <c r="B20" s="22"/>
      <c r="D20" s="17" t="s">
        <v>41</v>
      </c>
      <c r="M20" s="17" t="s">
        <v>29</v>
      </c>
      <c r="O20" s="184"/>
      <c r="P20" s="172"/>
      <c r="R20" s="23"/>
    </row>
    <row r="21" spans="2:18" s="6" customFormat="1" ht="18.75" customHeight="1" x14ac:dyDescent="0.3">
      <c r="B21" s="22"/>
      <c r="E21" s="15" t="s">
        <v>42</v>
      </c>
      <c r="M21" s="17" t="s">
        <v>32</v>
      </c>
      <c r="O21" s="184"/>
      <c r="P21" s="172"/>
      <c r="R21" s="23"/>
    </row>
    <row r="22" spans="2:18" s="6" customFormat="1" ht="7.5" customHeight="1" x14ac:dyDescent="0.3">
      <c r="B22" s="22"/>
      <c r="R22" s="23"/>
    </row>
    <row r="23" spans="2:18" s="6" customFormat="1" ht="7.5" customHeight="1" x14ac:dyDescent="0.3">
      <c r="B23" s="22"/>
      <c r="D23" s="36"/>
      <c r="E23" s="36"/>
      <c r="F23" s="36"/>
      <c r="G23" s="36"/>
      <c r="H23" s="36"/>
      <c r="I23" s="36"/>
      <c r="J23" s="36"/>
      <c r="K23" s="36"/>
      <c r="L23" s="36"/>
      <c r="M23" s="36"/>
      <c r="N23" s="36"/>
      <c r="O23" s="36"/>
      <c r="P23" s="36"/>
      <c r="R23" s="23"/>
    </row>
    <row r="24" spans="2:18" s="6" customFormat="1" ht="15" customHeight="1" x14ac:dyDescent="0.3">
      <c r="B24" s="22"/>
      <c r="D24" s="85" t="s">
        <v>106</v>
      </c>
      <c r="M24" s="199">
        <f>$N$88</f>
        <v>0</v>
      </c>
      <c r="N24" s="172"/>
      <c r="O24" s="172"/>
      <c r="P24" s="172"/>
      <c r="R24" s="23"/>
    </row>
    <row r="25" spans="2:18" s="6" customFormat="1" ht="15" customHeight="1" x14ac:dyDescent="0.3">
      <c r="B25" s="22"/>
      <c r="D25" s="21" t="s">
        <v>99</v>
      </c>
      <c r="M25" s="199">
        <f>$N$102</f>
        <v>0</v>
      </c>
      <c r="N25" s="172"/>
      <c r="O25" s="172"/>
      <c r="P25" s="172"/>
      <c r="R25" s="23"/>
    </row>
    <row r="26" spans="2:18" s="6" customFormat="1" ht="7.5" customHeight="1" x14ac:dyDescent="0.3">
      <c r="B26" s="22"/>
      <c r="R26" s="23"/>
    </row>
    <row r="27" spans="2:18" s="6" customFormat="1" ht="26.25" customHeight="1" x14ac:dyDescent="0.3">
      <c r="B27" s="22"/>
      <c r="D27" s="86" t="s">
        <v>45</v>
      </c>
      <c r="M27" s="240">
        <f>ROUND($M$24+$M$25,2)</f>
        <v>0</v>
      </c>
      <c r="N27" s="172"/>
      <c r="O27" s="172"/>
      <c r="P27" s="172"/>
      <c r="R27" s="23"/>
    </row>
    <row r="28" spans="2:18" s="6" customFormat="1" ht="7.5" customHeight="1" x14ac:dyDescent="0.3">
      <c r="B28" s="22"/>
      <c r="D28" s="36"/>
      <c r="E28" s="36"/>
      <c r="F28" s="36"/>
      <c r="G28" s="36"/>
      <c r="H28" s="36"/>
      <c r="I28" s="36"/>
      <c r="J28" s="36"/>
      <c r="K28" s="36"/>
      <c r="L28" s="36"/>
      <c r="M28" s="36"/>
      <c r="N28" s="36"/>
      <c r="O28" s="36"/>
      <c r="P28" s="36"/>
      <c r="R28" s="23"/>
    </row>
    <row r="29" spans="2:18" s="6" customFormat="1" ht="15" customHeight="1" x14ac:dyDescent="0.3">
      <c r="B29" s="22"/>
      <c r="D29" s="27" t="s">
        <v>46</v>
      </c>
      <c r="E29" s="27" t="s">
        <v>47</v>
      </c>
      <c r="F29" s="28">
        <v>0.21</v>
      </c>
      <c r="G29" s="87" t="s">
        <v>48</v>
      </c>
      <c r="H29" s="238">
        <f>(SUM($BE$102:$BE$103)+SUM($BE$121:$BE$170))</f>
        <v>0</v>
      </c>
      <c r="I29" s="172"/>
      <c r="J29" s="172"/>
      <c r="M29" s="238">
        <f>(SUM($BE$102:$BE$103)+SUM($BE$121:$BE$170))*$F$29</f>
        <v>0</v>
      </c>
      <c r="N29" s="172"/>
      <c r="O29" s="172"/>
      <c r="P29" s="172"/>
      <c r="R29" s="23"/>
    </row>
    <row r="30" spans="2:18" s="6" customFormat="1" ht="15" customHeight="1" x14ac:dyDescent="0.3">
      <c r="B30" s="22"/>
      <c r="E30" s="27" t="s">
        <v>49</v>
      </c>
      <c r="F30" s="28">
        <v>0.15</v>
      </c>
      <c r="G30" s="87" t="s">
        <v>48</v>
      </c>
      <c r="H30" s="238">
        <f>(SUM($BF$102:$BF$103)+SUM($BF$121:$BF$170))</f>
        <v>0</v>
      </c>
      <c r="I30" s="172"/>
      <c r="J30" s="172"/>
      <c r="M30" s="238">
        <f>(SUM($BF$102:$BF$103)+SUM($BF$121:$BF$170))*$F$30</f>
        <v>0</v>
      </c>
      <c r="N30" s="172"/>
      <c r="O30" s="172"/>
      <c r="P30" s="172"/>
      <c r="R30" s="23"/>
    </row>
    <row r="31" spans="2:18" s="6" customFormat="1" ht="15" hidden="1" customHeight="1" x14ac:dyDescent="0.3">
      <c r="B31" s="22"/>
      <c r="E31" s="27" t="s">
        <v>50</v>
      </c>
      <c r="F31" s="28">
        <v>0.21</v>
      </c>
      <c r="G31" s="87" t="s">
        <v>48</v>
      </c>
      <c r="H31" s="238">
        <f>(SUM($BG$102:$BG$103)+SUM($BG$121:$BG$170))</f>
        <v>0</v>
      </c>
      <c r="I31" s="172"/>
      <c r="J31" s="172"/>
      <c r="M31" s="238">
        <v>0</v>
      </c>
      <c r="N31" s="172"/>
      <c r="O31" s="172"/>
      <c r="P31" s="172"/>
      <c r="R31" s="23"/>
    </row>
    <row r="32" spans="2:18" s="6" customFormat="1" ht="15" hidden="1" customHeight="1" x14ac:dyDescent="0.3">
      <c r="B32" s="22"/>
      <c r="E32" s="27" t="s">
        <v>51</v>
      </c>
      <c r="F32" s="28">
        <v>0.15</v>
      </c>
      <c r="G32" s="87" t="s">
        <v>48</v>
      </c>
      <c r="H32" s="238">
        <f>(SUM($BH$102:$BH$103)+SUM($BH$121:$BH$170))</f>
        <v>0</v>
      </c>
      <c r="I32" s="172"/>
      <c r="J32" s="172"/>
      <c r="M32" s="238">
        <v>0</v>
      </c>
      <c r="N32" s="172"/>
      <c r="O32" s="172"/>
      <c r="P32" s="172"/>
      <c r="R32" s="23"/>
    </row>
    <row r="33" spans="2:18" s="6" customFormat="1" ht="15" hidden="1" customHeight="1" x14ac:dyDescent="0.3">
      <c r="B33" s="22"/>
      <c r="E33" s="27" t="s">
        <v>52</v>
      </c>
      <c r="F33" s="28">
        <v>0</v>
      </c>
      <c r="G33" s="87" t="s">
        <v>48</v>
      </c>
      <c r="H33" s="238">
        <f>(SUM($BI$102:$BI$103)+SUM($BI$121:$BI$170))</f>
        <v>0</v>
      </c>
      <c r="I33" s="172"/>
      <c r="J33" s="172"/>
      <c r="M33" s="238">
        <v>0</v>
      </c>
      <c r="N33" s="172"/>
      <c r="O33" s="172"/>
      <c r="P33" s="172"/>
      <c r="R33" s="23"/>
    </row>
    <row r="34" spans="2:18" s="6" customFormat="1" ht="7.5" customHeight="1" x14ac:dyDescent="0.3">
      <c r="B34" s="22"/>
      <c r="R34" s="23"/>
    </row>
    <row r="35" spans="2:18" s="6" customFormat="1" ht="26.25" customHeight="1" x14ac:dyDescent="0.3">
      <c r="B35" s="22"/>
      <c r="C35" s="31"/>
      <c r="D35" s="32" t="s">
        <v>53</v>
      </c>
      <c r="E35" s="33"/>
      <c r="F35" s="33"/>
      <c r="G35" s="88" t="s">
        <v>54</v>
      </c>
      <c r="H35" s="34" t="s">
        <v>55</v>
      </c>
      <c r="I35" s="33"/>
      <c r="J35" s="33"/>
      <c r="K35" s="33"/>
      <c r="L35" s="189">
        <f>ROUND(SUM($M$27:$M$33),2)</f>
        <v>0</v>
      </c>
      <c r="M35" s="181"/>
      <c r="N35" s="181"/>
      <c r="O35" s="181"/>
      <c r="P35" s="183"/>
      <c r="Q35" s="31"/>
      <c r="R35" s="23"/>
    </row>
    <row r="36" spans="2:18" s="6" customFormat="1" ht="15" customHeight="1" x14ac:dyDescent="0.3">
      <c r="B36" s="22"/>
      <c r="R36" s="23"/>
    </row>
    <row r="37" spans="2:18" s="6" customFormat="1" ht="15" customHeight="1" x14ac:dyDescent="0.3">
      <c r="B37" s="22"/>
      <c r="R37" s="23"/>
    </row>
    <row r="38" spans="2:18" s="2" customFormat="1" ht="14.25" customHeight="1" x14ac:dyDescent="0.3">
      <c r="B38" s="10"/>
      <c r="R38" s="11"/>
    </row>
    <row r="39" spans="2:18" s="2" customFormat="1" ht="14.25" customHeight="1" x14ac:dyDescent="0.3">
      <c r="B39" s="10"/>
      <c r="R39" s="11"/>
    </row>
    <row r="40" spans="2:18" s="2" customFormat="1" ht="14.25" customHeight="1" x14ac:dyDescent="0.3">
      <c r="B40" s="10"/>
      <c r="R40" s="11"/>
    </row>
    <row r="41" spans="2:18" s="2" customFormat="1" ht="14.25" customHeight="1" x14ac:dyDescent="0.3">
      <c r="B41" s="10"/>
      <c r="R41" s="11"/>
    </row>
    <row r="42" spans="2:18" s="2" customFormat="1" ht="14.25" customHeight="1" x14ac:dyDescent="0.3">
      <c r="B42" s="10"/>
      <c r="R42" s="11"/>
    </row>
    <row r="43" spans="2:18" s="2" customFormat="1" ht="14.25" customHeight="1" x14ac:dyDescent="0.3">
      <c r="B43" s="10"/>
      <c r="R43" s="11"/>
    </row>
    <row r="44" spans="2:18" s="2" customFormat="1" ht="14.25" customHeight="1" x14ac:dyDescent="0.3">
      <c r="B44" s="10"/>
      <c r="R44" s="11"/>
    </row>
    <row r="45" spans="2:18" s="2" customFormat="1" ht="14.25" customHeight="1" x14ac:dyDescent="0.3">
      <c r="B45" s="10"/>
      <c r="R45" s="11"/>
    </row>
    <row r="46" spans="2:18" s="2" customFormat="1" ht="14.25" customHeight="1" x14ac:dyDescent="0.3">
      <c r="B46" s="10"/>
      <c r="R46" s="11"/>
    </row>
    <row r="47" spans="2:18" s="2" customFormat="1" ht="14.25" customHeight="1" x14ac:dyDescent="0.3">
      <c r="B47" s="10"/>
      <c r="R47" s="11"/>
    </row>
    <row r="48" spans="2:18" s="2" customFormat="1" ht="14.25" customHeight="1" x14ac:dyDescent="0.3">
      <c r="B48" s="10"/>
      <c r="R48" s="11"/>
    </row>
    <row r="49" spans="2:18" s="2" customFormat="1" ht="14.25" customHeight="1" x14ac:dyDescent="0.3">
      <c r="B49" s="10"/>
      <c r="R49" s="11"/>
    </row>
    <row r="50" spans="2:18" s="6" customFormat="1" ht="15.75" customHeight="1" x14ac:dyDescent="0.3">
      <c r="B50" s="22"/>
      <c r="D50" s="35" t="s">
        <v>56</v>
      </c>
      <c r="E50" s="36"/>
      <c r="F50" s="36"/>
      <c r="G50" s="36"/>
      <c r="H50" s="37"/>
      <c r="J50" s="35" t="s">
        <v>57</v>
      </c>
      <c r="K50" s="36"/>
      <c r="L50" s="36"/>
      <c r="M50" s="36"/>
      <c r="N50" s="36"/>
      <c r="O50" s="36"/>
      <c r="P50" s="37"/>
      <c r="R50" s="23"/>
    </row>
    <row r="51" spans="2:18" s="2" customFormat="1" ht="14.25" customHeight="1" x14ac:dyDescent="0.3">
      <c r="B51" s="10"/>
      <c r="D51" s="38"/>
      <c r="H51" s="39"/>
      <c r="J51" s="38"/>
      <c r="P51" s="39"/>
      <c r="R51" s="11"/>
    </row>
    <row r="52" spans="2:18" s="2" customFormat="1" ht="14.25" customHeight="1" x14ac:dyDescent="0.3">
      <c r="B52" s="10"/>
      <c r="D52" s="38"/>
      <c r="H52" s="39"/>
      <c r="J52" s="38"/>
      <c r="P52" s="39"/>
      <c r="R52" s="11"/>
    </row>
    <row r="53" spans="2:18" s="2" customFormat="1" ht="14.25" customHeight="1" x14ac:dyDescent="0.3">
      <c r="B53" s="10"/>
      <c r="D53" s="38"/>
      <c r="H53" s="39"/>
      <c r="J53" s="38"/>
      <c r="P53" s="39"/>
      <c r="R53" s="11"/>
    </row>
    <row r="54" spans="2:18" s="2" customFormat="1" ht="14.25" customHeight="1" x14ac:dyDescent="0.3">
      <c r="B54" s="10"/>
      <c r="D54" s="38"/>
      <c r="H54" s="39"/>
      <c r="J54" s="38"/>
      <c r="P54" s="39"/>
      <c r="R54" s="11"/>
    </row>
    <row r="55" spans="2:18" s="2" customFormat="1" ht="14.25" customHeight="1" x14ac:dyDescent="0.3">
      <c r="B55" s="10"/>
      <c r="D55" s="38"/>
      <c r="H55" s="39"/>
      <c r="J55" s="38"/>
      <c r="P55" s="39"/>
      <c r="R55" s="11"/>
    </row>
    <row r="56" spans="2:18" s="2" customFormat="1" ht="14.25" customHeight="1" x14ac:dyDescent="0.3">
      <c r="B56" s="10"/>
      <c r="D56" s="38"/>
      <c r="H56" s="39"/>
      <c r="J56" s="38"/>
      <c r="P56" s="39"/>
      <c r="R56" s="11"/>
    </row>
    <row r="57" spans="2:18" s="2" customFormat="1" ht="14.25" customHeight="1" x14ac:dyDescent="0.3">
      <c r="B57" s="10"/>
      <c r="D57" s="38"/>
      <c r="H57" s="39"/>
      <c r="J57" s="38"/>
      <c r="P57" s="39"/>
      <c r="R57" s="11"/>
    </row>
    <row r="58" spans="2:18" s="2" customFormat="1" ht="14.25" customHeight="1" x14ac:dyDescent="0.3">
      <c r="B58" s="10"/>
      <c r="D58" s="38"/>
      <c r="H58" s="39"/>
      <c r="J58" s="38"/>
      <c r="P58" s="39"/>
      <c r="R58" s="11"/>
    </row>
    <row r="59" spans="2:18" s="6" customFormat="1" ht="15.75" customHeight="1" x14ac:dyDescent="0.3">
      <c r="B59" s="22"/>
      <c r="D59" s="40" t="s">
        <v>58</v>
      </c>
      <c r="E59" s="41"/>
      <c r="F59" s="41"/>
      <c r="G59" s="42" t="s">
        <v>59</v>
      </c>
      <c r="H59" s="43"/>
      <c r="J59" s="40" t="s">
        <v>58</v>
      </c>
      <c r="K59" s="41"/>
      <c r="L59" s="41"/>
      <c r="M59" s="41"/>
      <c r="N59" s="42" t="s">
        <v>59</v>
      </c>
      <c r="O59" s="41"/>
      <c r="P59" s="43"/>
      <c r="R59" s="23"/>
    </row>
    <row r="60" spans="2:18" s="2" customFormat="1" ht="14.25" customHeight="1" x14ac:dyDescent="0.3">
      <c r="B60" s="10"/>
      <c r="R60" s="11"/>
    </row>
    <row r="61" spans="2:18" s="6" customFormat="1" ht="15.75" customHeight="1" x14ac:dyDescent="0.3">
      <c r="B61" s="22"/>
      <c r="D61" s="35" t="s">
        <v>60</v>
      </c>
      <c r="E61" s="36"/>
      <c r="F61" s="36"/>
      <c r="G61" s="36"/>
      <c r="H61" s="37"/>
      <c r="J61" s="35" t="s">
        <v>61</v>
      </c>
      <c r="K61" s="36"/>
      <c r="L61" s="36"/>
      <c r="M61" s="36"/>
      <c r="N61" s="36"/>
      <c r="O61" s="36"/>
      <c r="P61" s="37"/>
      <c r="R61" s="23"/>
    </row>
    <row r="62" spans="2:18" s="2" customFormat="1" ht="14.25" customHeight="1" x14ac:dyDescent="0.3">
      <c r="B62" s="10"/>
      <c r="D62" s="38"/>
      <c r="H62" s="39"/>
      <c r="J62" s="38"/>
      <c r="P62" s="39"/>
      <c r="R62" s="11"/>
    </row>
    <row r="63" spans="2:18" s="2" customFormat="1" ht="14.25" customHeight="1" x14ac:dyDescent="0.3">
      <c r="B63" s="10"/>
      <c r="D63" s="38"/>
      <c r="H63" s="39"/>
      <c r="J63" s="38"/>
      <c r="P63" s="39"/>
      <c r="R63" s="11"/>
    </row>
    <row r="64" spans="2:18" s="2" customFormat="1" ht="14.25" customHeight="1" x14ac:dyDescent="0.3">
      <c r="B64" s="10"/>
      <c r="D64" s="38"/>
      <c r="H64" s="39"/>
      <c r="J64" s="38"/>
      <c r="P64" s="39"/>
      <c r="R64" s="11"/>
    </row>
    <row r="65" spans="2:18" s="2" customFormat="1" ht="14.25" customHeight="1" x14ac:dyDescent="0.3">
      <c r="B65" s="10"/>
      <c r="D65" s="38"/>
      <c r="H65" s="39"/>
      <c r="J65" s="38"/>
      <c r="P65" s="39"/>
      <c r="R65" s="11"/>
    </row>
    <row r="66" spans="2:18" s="2" customFormat="1" ht="14.25" customHeight="1" x14ac:dyDescent="0.3">
      <c r="B66" s="10"/>
      <c r="D66" s="38"/>
      <c r="H66" s="39"/>
      <c r="J66" s="38"/>
      <c r="P66" s="39"/>
      <c r="R66" s="11"/>
    </row>
    <row r="67" spans="2:18" s="2" customFormat="1" ht="14.25" customHeight="1" x14ac:dyDescent="0.3">
      <c r="B67" s="10"/>
      <c r="D67" s="38"/>
      <c r="H67" s="39"/>
      <c r="J67" s="38"/>
      <c r="P67" s="39"/>
      <c r="R67" s="11"/>
    </row>
    <row r="68" spans="2:18" s="2" customFormat="1" ht="14.25" customHeight="1" x14ac:dyDescent="0.3">
      <c r="B68" s="10"/>
      <c r="D68" s="38"/>
      <c r="H68" s="39"/>
      <c r="J68" s="38"/>
      <c r="P68" s="39"/>
      <c r="R68" s="11"/>
    </row>
    <row r="69" spans="2:18" s="2" customFormat="1" ht="14.25" customHeight="1" x14ac:dyDescent="0.3">
      <c r="B69" s="10"/>
      <c r="D69" s="38"/>
      <c r="H69" s="39"/>
      <c r="J69" s="38"/>
      <c r="P69" s="39"/>
      <c r="R69" s="11"/>
    </row>
    <row r="70" spans="2:18" s="6" customFormat="1" ht="15.75" customHeight="1" x14ac:dyDescent="0.3">
      <c r="B70" s="22"/>
      <c r="D70" s="40" t="s">
        <v>58</v>
      </c>
      <c r="E70" s="41"/>
      <c r="F70" s="41"/>
      <c r="G70" s="42" t="s">
        <v>59</v>
      </c>
      <c r="H70" s="43"/>
      <c r="J70" s="40" t="s">
        <v>58</v>
      </c>
      <c r="K70" s="41"/>
      <c r="L70" s="41"/>
      <c r="M70" s="41"/>
      <c r="N70" s="42" t="s">
        <v>59</v>
      </c>
      <c r="O70" s="41"/>
      <c r="P70" s="43"/>
      <c r="R70" s="23"/>
    </row>
    <row r="71" spans="2:18" s="6" customFormat="1" ht="15" customHeight="1" x14ac:dyDescent="0.3">
      <c r="B71" s="44"/>
      <c r="C71" s="45"/>
      <c r="D71" s="45"/>
      <c r="E71" s="45"/>
      <c r="F71" s="45"/>
      <c r="G71" s="45"/>
      <c r="H71" s="45"/>
      <c r="I71" s="45"/>
      <c r="J71" s="45"/>
      <c r="K71" s="45"/>
      <c r="L71" s="45"/>
      <c r="M71" s="45"/>
      <c r="N71" s="45"/>
      <c r="O71" s="45"/>
      <c r="P71" s="45"/>
      <c r="Q71" s="45"/>
      <c r="R71" s="46"/>
    </row>
    <row r="75" spans="2:18" s="6" customFormat="1" ht="7.5" customHeight="1" x14ac:dyDescent="0.3">
      <c r="B75" s="47"/>
      <c r="C75" s="48"/>
      <c r="D75" s="48"/>
      <c r="E75" s="48"/>
      <c r="F75" s="48"/>
      <c r="G75" s="48"/>
      <c r="H75" s="48"/>
      <c r="I75" s="48"/>
      <c r="J75" s="48"/>
      <c r="K75" s="48"/>
      <c r="L75" s="48"/>
      <c r="M75" s="48"/>
      <c r="N75" s="48"/>
      <c r="O75" s="48"/>
      <c r="P75" s="48"/>
      <c r="Q75" s="48"/>
      <c r="R75" s="49"/>
    </row>
    <row r="76" spans="2:18" s="6" customFormat="1" ht="37.5" customHeight="1" x14ac:dyDescent="0.3">
      <c r="B76" s="22"/>
      <c r="C76" s="190" t="s">
        <v>107</v>
      </c>
      <c r="D76" s="172"/>
      <c r="E76" s="172"/>
      <c r="F76" s="172"/>
      <c r="G76" s="172"/>
      <c r="H76" s="172"/>
      <c r="I76" s="172"/>
      <c r="J76" s="172"/>
      <c r="K76" s="172"/>
      <c r="L76" s="172"/>
      <c r="M76" s="172"/>
      <c r="N76" s="172"/>
      <c r="O76" s="172"/>
      <c r="P76" s="172"/>
      <c r="Q76" s="172"/>
      <c r="R76" s="23"/>
    </row>
    <row r="77" spans="2:18" s="6" customFormat="1" ht="7.5" customHeight="1" x14ac:dyDescent="0.3">
      <c r="B77" s="22"/>
      <c r="R77" s="23"/>
    </row>
    <row r="78" spans="2:18" s="6" customFormat="1" ht="30.75" customHeight="1" x14ac:dyDescent="0.3">
      <c r="B78" s="22"/>
      <c r="C78" s="17" t="s">
        <v>16</v>
      </c>
      <c r="F78" s="234" t="str">
        <f>$F$6</f>
        <v>Snižování spotřeby energie v budově v majetku MČ Praha-Libuš na adrese Libušská č.p. 81 - zateplení objektu</v>
      </c>
      <c r="G78" s="172"/>
      <c r="H78" s="172"/>
      <c r="I78" s="172"/>
      <c r="J78" s="172"/>
      <c r="K78" s="172"/>
      <c r="L78" s="172"/>
      <c r="M78" s="172"/>
      <c r="N78" s="172"/>
      <c r="O78" s="172"/>
      <c r="P78" s="172"/>
      <c r="R78" s="23"/>
    </row>
    <row r="79" spans="2:18" s="6" customFormat="1" ht="37.5" customHeight="1" x14ac:dyDescent="0.3">
      <c r="B79" s="22"/>
      <c r="C79" s="52" t="s">
        <v>104</v>
      </c>
      <c r="F79" s="191" t="str">
        <f>$F$7</f>
        <v>003 - Elektroinstalace</v>
      </c>
      <c r="G79" s="172"/>
      <c r="H79" s="172"/>
      <c r="I79" s="172"/>
      <c r="J79" s="172"/>
      <c r="K79" s="172"/>
      <c r="L79" s="172"/>
      <c r="M79" s="172"/>
      <c r="N79" s="172"/>
      <c r="O79" s="172"/>
      <c r="P79" s="172"/>
      <c r="R79" s="23"/>
    </row>
    <row r="80" spans="2:18" s="6" customFormat="1" ht="7.5" customHeight="1" x14ac:dyDescent="0.3">
      <c r="B80" s="22"/>
      <c r="R80" s="23"/>
    </row>
    <row r="81" spans="2:47" s="6" customFormat="1" ht="18.75" customHeight="1" x14ac:dyDescent="0.3">
      <c r="B81" s="22"/>
      <c r="C81" s="17" t="s">
        <v>22</v>
      </c>
      <c r="F81" s="15" t="str">
        <f>$F$9</f>
        <v xml:space="preserve">Libušská č. p. 81/232, 142 00 Praha 4-Libuš
</v>
      </c>
      <c r="K81" s="17" t="s">
        <v>24</v>
      </c>
      <c r="M81" s="230" t="str">
        <f>IF($O$9="","",$O$9)</f>
        <v>11.09.2014</v>
      </c>
      <c r="N81" s="172"/>
      <c r="O81" s="172"/>
      <c r="P81" s="172"/>
      <c r="R81" s="23"/>
    </row>
    <row r="82" spans="2:47" s="6" customFormat="1" ht="7.5" customHeight="1" x14ac:dyDescent="0.3">
      <c r="B82" s="22"/>
      <c r="R82" s="23"/>
    </row>
    <row r="83" spans="2:47" s="6" customFormat="1" ht="15.75" customHeight="1" x14ac:dyDescent="0.3">
      <c r="B83" s="22"/>
      <c r="C83" s="17" t="s">
        <v>28</v>
      </c>
      <c r="F83" s="15" t="str">
        <f>$E$12</f>
        <v>Městská část Praha-Libuš</v>
      </c>
      <c r="K83" s="17" t="s">
        <v>36</v>
      </c>
      <c r="M83" s="184" t="str">
        <f>$E$18</f>
        <v>Anylopex plus s.r.o., AG Energy</v>
      </c>
      <c r="N83" s="172"/>
      <c r="O83" s="172"/>
      <c r="P83" s="172"/>
      <c r="Q83" s="172"/>
      <c r="R83" s="23"/>
    </row>
    <row r="84" spans="2:47" s="6" customFormat="1" ht="15" customHeight="1" x14ac:dyDescent="0.3">
      <c r="B84" s="22"/>
      <c r="C84" s="17" t="s">
        <v>34</v>
      </c>
      <c r="F84" s="15" t="str">
        <f>IF($E$15="","",$E$15)</f>
        <v>Vyplň údaj</v>
      </c>
      <c r="K84" s="17" t="s">
        <v>41</v>
      </c>
      <c r="M84" s="184" t="str">
        <f>$E$21</f>
        <v>Bc. Martin Škopek</v>
      </c>
      <c r="N84" s="172"/>
      <c r="O84" s="172"/>
      <c r="P84" s="172"/>
      <c r="Q84" s="172"/>
      <c r="R84" s="23"/>
    </row>
    <row r="85" spans="2:47" s="6" customFormat="1" ht="11.25" customHeight="1" x14ac:dyDescent="0.3">
      <c r="B85" s="22"/>
      <c r="R85" s="23"/>
    </row>
    <row r="86" spans="2:47" s="6" customFormat="1" ht="30" customHeight="1" x14ac:dyDescent="0.3">
      <c r="B86" s="22"/>
      <c r="C86" s="237" t="s">
        <v>108</v>
      </c>
      <c r="D86" s="169"/>
      <c r="E86" s="169"/>
      <c r="F86" s="169"/>
      <c r="G86" s="169"/>
      <c r="H86" s="31"/>
      <c r="I86" s="31"/>
      <c r="J86" s="31"/>
      <c r="K86" s="31"/>
      <c r="L86" s="31"/>
      <c r="M86" s="31"/>
      <c r="N86" s="237" t="s">
        <v>109</v>
      </c>
      <c r="O86" s="172"/>
      <c r="P86" s="172"/>
      <c r="Q86" s="172"/>
      <c r="R86" s="23"/>
    </row>
    <row r="87" spans="2:47" s="6" customFormat="1" ht="11.25" customHeight="1" x14ac:dyDescent="0.3">
      <c r="B87" s="22"/>
      <c r="R87" s="23"/>
    </row>
    <row r="88" spans="2:47" s="6" customFormat="1" ht="30" customHeight="1" x14ac:dyDescent="0.3">
      <c r="B88" s="22"/>
      <c r="C88" s="64" t="s">
        <v>110</v>
      </c>
      <c r="N88" s="174">
        <f>ROUND($N$121,2)</f>
        <v>0</v>
      </c>
      <c r="O88" s="172"/>
      <c r="P88" s="172"/>
      <c r="Q88" s="172"/>
      <c r="R88" s="23"/>
      <c r="AU88" s="6" t="s">
        <v>111</v>
      </c>
    </row>
    <row r="89" spans="2:47" s="69" customFormat="1" ht="25.5" customHeight="1" x14ac:dyDescent="0.3">
      <c r="B89" s="89"/>
      <c r="D89" s="90" t="s">
        <v>112</v>
      </c>
      <c r="N89" s="236">
        <f>ROUND($N$122,2)</f>
        <v>0</v>
      </c>
      <c r="O89" s="235"/>
      <c r="P89" s="235"/>
      <c r="Q89" s="235"/>
      <c r="R89" s="91"/>
    </row>
    <row r="90" spans="2:47" s="85" customFormat="1" ht="21" customHeight="1" x14ac:dyDescent="0.3">
      <c r="B90" s="92"/>
      <c r="D90" s="82" t="s">
        <v>119</v>
      </c>
      <c r="N90" s="173">
        <f>ROUND($N$123,2)</f>
        <v>0</v>
      </c>
      <c r="O90" s="235"/>
      <c r="P90" s="235"/>
      <c r="Q90" s="235"/>
      <c r="R90" s="93"/>
    </row>
    <row r="91" spans="2:47" s="69" customFormat="1" ht="25.5" customHeight="1" x14ac:dyDescent="0.3">
      <c r="B91" s="89"/>
      <c r="D91" s="90" t="s">
        <v>121</v>
      </c>
      <c r="N91" s="236">
        <f>ROUND($N$128,2)</f>
        <v>0</v>
      </c>
      <c r="O91" s="235"/>
      <c r="P91" s="235"/>
      <c r="Q91" s="235"/>
      <c r="R91" s="91"/>
    </row>
    <row r="92" spans="2:47" s="85" customFormat="1" ht="21" customHeight="1" x14ac:dyDescent="0.3">
      <c r="B92" s="92"/>
      <c r="D92" s="82" t="s">
        <v>124</v>
      </c>
      <c r="N92" s="173">
        <f>ROUND($N$129,2)</f>
        <v>0</v>
      </c>
      <c r="O92" s="235"/>
      <c r="P92" s="235"/>
      <c r="Q92" s="235"/>
      <c r="R92" s="93"/>
    </row>
    <row r="93" spans="2:47" s="85" customFormat="1" ht="21" customHeight="1" x14ac:dyDescent="0.3">
      <c r="B93" s="92"/>
      <c r="D93" s="82" t="s">
        <v>125</v>
      </c>
      <c r="N93" s="173">
        <f>ROUND($N$133,2)</f>
        <v>0</v>
      </c>
      <c r="O93" s="235"/>
      <c r="P93" s="235"/>
      <c r="Q93" s="235"/>
      <c r="R93" s="93"/>
    </row>
    <row r="94" spans="2:47" s="85" customFormat="1" ht="21" customHeight="1" x14ac:dyDescent="0.3">
      <c r="B94" s="92"/>
      <c r="D94" s="82" t="s">
        <v>1076</v>
      </c>
      <c r="N94" s="173">
        <f>ROUND($N$140,2)</f>
        <v>0</v>
      </c>
      <c r="O94" s="235"/>
      <c r="P94" s="235"/>
      <c r="Q94" s="235"/>
      <c r="R94" s="93"/>
    </row>
    <row r="95" spans="2:47" s="85" customFormat="1" ht="21" customHeight="1" x14ac:dyDescent="0.3">
      <c r="B95" s="92"/>
      <c r="D95" s="82" t="s">
        <v>126</v>
      </c>
      <c r="N95" s="173">
        <f>ROUND($N$153,2)</f>
        <v>0</v>
      </c>
      <c r="O95" s="235"/>
      <c r="P95" s="235"/>
      <c r="Q95" s="235"/>
      <c r="R95" s="93"/>
    </row>
    <row r="96" spans="2:47" s="85" customFormat="1" ht="21" customHeight="1" x14ac:dyDescent="0.3">
      <c r="B96" s="92"/>
      <c r="D96" s="82" t="s">
        <v>127</v>
      </c>
      <c r="N96" s="173">
        <f>ROUND($N$157,2)</f>
        <v>0</v>
      </c>
      <c r="O96" s="235"/>
      <c r="P96" s="235"/>
      <c r="Q96" s="235"/>
      <c r="R96" s="93"/>
    </row>
    <row r="97" spans="2:21" s="85" customFormat="1" ht="21" customHeight="1" x14ac:dyDescent="0.3">
      <c r="B97" s="92"/>
      <c r="D97" s="82" t="s">
        <v>1077</v>
      </c>
      <c r="N97" s="173">
        <f>ROUND($N$162,2)</f>
        <v>0</v>
      </c>
      <c r="O97" s="235"/>
      <c r="P97" s="235"/>
      <c r="Q97" s="235"/>
      <c r="R97" s="93"/>
    </row>
    <row r="98" spans="2:21" s="69" customFormat="1" ht="25.5" customHeight="1" x14ac:dyDescent="0.3">
      <c r="B98" s="89"/>
      <c r="D98" s="90" t="s">
        <v>1078</v>
      </c>
      <c r="N98" s="236">
        <f>ROUND($N$165,2)</f>
        <v>0</v>
      </c>
      <c r="O98" s="235"/>
      <c r="P98" s="235"/>
      <c r="Q98" s="235"/>
      <c r="R98" s="91"/>
    </row>
    <row r="99" spans="2:21" s="69" customFormat="1" ht="25.5" customHeight="1" x14ac:dyDescent="0.3">
      <c r="B99" s="89"/>
      <c r="D99" s="90" t="s">
        <v>138</v>
      </c>
      <c r="N99" s="236">
        <f>ROUND($N$168,2)</f>
        <v>0</v>
      </c>
      <c r="O99" s="235"/>
      <c r="P99" s="235"/>
      <c r="Q99" s="235"/>
      <c r="R99" s="91"/>
    </row>
    <row r="100" spans="2:21" s="85" customFormat="1" ht="21" customHeight="1" x14ac:dyDescent="0.3">
      <c r="B100" s="92"/>
      <c r="D100" s="82" t="s">
        <v>1079</v>
      </c>
      <c r="N100" s="173">
        <f>ROUND($N$169,2)</f>
        <v>0</v>
      </c>
      <c r="O100" s="235"/>
      <c r="P100" s="235"/>
      <c r="Q100" s="235"/>
      <c r="R100" s="93"/>
    </row>
    <row r="101" spans="2:21" s="6" customFormat="1" ht="22.5" customHeight="1" x14ac:dyDescent="0.3">
      <c r="B101" s="22"/>
      <c r="R101" s="23"/>
    </row>
    <row r="102" spans="2:21" s="6" customFormat="1" ht="30" customHeight="1" x14ac:dyDescent="0.3">
      <c r="B102" s="22"/>
      <c r="C102" s="64" t="s">
        <v>140</v>
      </c>
      <c r="N102" s="174">
        <f>0</f>
        <v>0</v>
      </c>
      <c r="O102" s="172"/>
      <c r="P102" s="172"/>
      <c r="Q102" s="172"/>
      <c r="R102" s="23"/>
      <c r="T102" s="94"/>
      <c r="U102" s="95" t="s">
        <v>46</v>
      </c>
    </row>
    <row r="103" spans="2:21" s="6" customFormat="1" ht="14.25" customHeight="1" x14ac:dyDescent="0.3">
      <c r="B103" s="22"/>
      <c r="R103" s="23"/>
    </row>
    <row r="104" spans="2:21" s="6" customFormat="1" ht="30" customHeight="1" x14ac:dyDescent="0.3">
      <c r="B104" s="22"/>
      <c r="C104" s="84" t="s">
        <v>100</v>
      </c>
      <c r="D104" s="31"/>
      <c r="E104" s="31"/>
      <c r="F104" s="31"/>
      <c r="G104" s="31"/>
      <c r="H104" s="31"/>
      <c r="I104" s="31"/>
      <c r="J104" s="31"/>
      <c r="K104" s="31"/>
      <c r="L104" s="168">
        <f>ROUND(SUM($N$88+$N$102),2)</f>
        <v>0</v>
      </c>
      <c r="M104" s="169"/>
      <c r="N104" s="169"/>
      <c r="O104" s="169"/>
      <c r="P104" s="169"/>
      <c r="Q104" s="169"/>
      <c r="R104" s="23"/>
    </row>
    <row r="105" spans="2:21" s="6" customFormat="1" ht="7.5" customHeight="1" x14ac:dyDescent="0.3">
      <c r="B105" s="44"/>
      <c r="C105" s="45"/>
      <c r="D105" s="45"/>
      <c r="E105" s="45"/>
      <c r="F105" s="45"/>
      <c r="G105" s="45"/>
      <c r="H105" s="45"/>
      <c r="I105" s="45"/>
      <c r="J105" s="45"/>
      <c r="K105" s="45"/>
      <c r="L105" s="45"/>
      <c r="M105" s="45"/>
      <c r="N105" s="45"/>
      <c r="O105" s="45"/>
      <c r="P105" s="45"/>
      <c r="Q105" s="45"/>
      <c r="R105" s="46"/>
    </row>
    <row r="109" spans="2:21" s="6" customFormat="1" ht="7.5" customHeight="1" x14ac:dyDescent="0.3">
      <c r="B109" s="47"/>
      <c r="C109" s="48"/>
      <c r="D109" s="48"/>
      <c r="E109" s="48"/>
      <c r="F109" s="48"/>
      <c r="G109" s="48"/>
      <c r="H109" s="48"/>
      <c r="I109" s="48"/>
      <c r="J109" s="48"/>
      <c r="K109" s="48"/>
      <c r="L109" s="48"/>
      <c r="M109" s="48"/>
      <c r="N109" s="48"/>
      <c r="O109" s="48"/>
      <c r="P109" s="48"/>
      <c r="Q109" s="48"/>
      <c r="R109" s="49"/>
    </row>
    <row r="110" spans="2:21" s="6" customFormat="1" ht="37.5" customHeight="1" x14ac:dyDescent="0.3">
      <c r="B110" s="22"/>
      <c r="C110" s="190" t="s">
        <v>141</v>
      </c>
      <c r="D110" s="172"/>
      <c r="E110" s="172"/>
      <c r="F110" s="172"/>
      <c r="G110" s="172"/>
      <c r="H110" s="172"/>
      <c r="I110" s="172"/>
      <c r="J110" s="172"/>
      <c r="K110" s="172"/>
      <c r="L110" s="172"/>
      <c r="M110" s="172"/>
      <c r="N110" s="172"/>
      <c r="O110" s="172"/>
      <c r="P110" s="172"/>
      <c r="Q110" s="172"/>
      <c r="R110" s="23"/>
    </row>
    <row r="111" spans="2:21" s="6" customFormat="1" ht="7.5" customHeight="1" x14ac:dyDescent="0.3">
      <c r="B111" s="22"/>
      <c r="R111" s="23"/>
    </row>
    <row r="112" spans="2:21" s="6" customFormat="1" ht="30.75" customHeight="1" x14ac:dyDescent="0.3">
      <c r="B112" s="22"/>
      <c r="C112" s="17" t="s">
        <v>16</v>
      </c>
      <c r="F112" s="234" t="str">
        <f>$F$6</f>
        <v>Snižování spotřeby energie v budově v majetku MČ Praha-Libuš na adrese Libušská č.p. 81 - zateplení objektu</v>
      </c>
      <c r="G112" s="172"/>
      <c r="H112" s="172"/>
      <c r="I112" s="172"/>
      <c r="J112" s="172"/>
      <c r="K112" s="172"/>
      <c r="L112" s="172"/>
      <c r="M112" s="172"/>
      <c r="N112" s="172"/>
      <c r="O112" s="172"/>
      <c r="P112" s="172"/>
      <c r="R112" s="23"/>
    </row>
    <row r="113" spans="2:64" s="6" customFormat="1" ht="37.5" customHeight="1" x14ac:dyDescent="0.3">
      <c r="B113" s="22"/>
      <c r="C113" s="52" t="s">
        <v>104</v>
      </c>
      <c r="F113" s="191" t="str">
        <f>$F$7</f>
        <v>003 - Elektroinstalace</v>
      </c>
      <c r="G113" s="172"/>
      <c r="H113" s="172"/>
      <c r="I113" s="172"/>
      <c r="J113" s="172"/>
      <c r="K113" s="172"/>
      <c r="L113" s="172"/>
      <c r="M113" s="172"/>
      <c r="N113" s="172"/>
      <c r="O113" s="172"/>
      <c r="P113" s="172"/>
      <c r="R113" s="23"/>
    </row>
    <row r="114" spans="2:64" s="6" customFormat="1" ht="7.5" customHeight="1" x14ac:dyDescent="0.3">
      <c r="B114" s="22"/>
      <c r="R114" s="23"/>
    </row>
    <row r="115" spans="2:64" s="6" customFormat="1" ht="18.75" customHeight="1" x14ac:dyDescent="0.3">
      <c r="B115" s="22"/>
      <c r="C115" s="17" t="s">
        <v>22</v>
      </c>
      <c r="F115" s="15" t="str">
        <f>$F$9</f>
        <v xml:space="preserve">Libušská č. p. 81/232, 142 00 Praha 4-Libuš
</v>
      </c>
      <c r="K115" s="17" t="s">
        <v>24</v>
      </c>
      <c r="M115" s="230" t="str">
        <f>IF($O$9="","",$O$9)</f>
        <v>11.09.2014</v>
      </c>
      <c r="N115" s="172"/>
      <c r="O115" s="172"/>
      <c r="P115" s="172"/>
      <c r="R115" s="23"/>
    </row>
    <row r="116" spans="2:64" s="6" customFormat="1" ht="7.5" customHeight="1" x14ac:dyDescent="0.3">
      <c r="B116" s="22"/>
      <c r="R116" s="23"/>
    </row>
    <row r="117" spans="2:64" s="6" customFormat="1" ht="15.75" customHeight="1" x14ac:dyDescent="0.3">
      <c r="B117" s="22"/>
      <c r="C117" s="17" t="s">
        <v>28</v>
      </c>
      <c r="F117" s="15" t="str">
        <f>$E$12</f>
        <v>Městská část Praha-Libuš</v>
      </c>
      <c r="K117" s="17" t="s">
        <v>36</v>
      </c>
      <c r="M117" s="184" t="str">
        <f>$E$18</f>
        <v>Anylopex plus s.r.o., AG Energy</v>
      </c>
      <c r="N117" s="172"/>
      <c r="O117" s="172"/>
      <c r="P117" s="172"/>
      <c r="Q117" s="172"/>
      <c r="R117" s="23"/>
    </row>
    <row r="118" spans="2:64" s="6" customFormat="1" ht="15" customHeight="1" x14ac:dyDescent="0.3">
      <c r="B118" s="22"/>
      <c r="C118" s="17" t="s">
        <v>34</v>
      </c>
      <c r="F118" s="15" t="str">
        <f>IF($E$15="","",$E$15)</f>
        <v>Vyplň údaj</v>
      </c>
      <c r="K118" s="17" t="s">
        <v>41</v>
      </c>
      <c r="M118" s="184" t="str">
        <f>$E$21</f>
        <v>Bc. Martin Škopek</v>
      </c>
      <c r="N118" s="172"/>
      <c r="O118" s="172"/>
      <c r="P118" s="172"/>
      <c r="Q118" s="172"/>
      <c r="R118" s="23"/>
    </row>
    <row r="119" spans="2:64" s="6" customFormat="1" ht="11.25" customHeight="1" x14ac:dyDescent="0.3">
      <c r="B119" s="22"/>
      <c r="R119" s="23"/>
    </row>
    <row r="120" spans="2:64" s="96" customFormat="1" ht="30" customHeight="1" x14ac:dyDescent="0.3">
      <c r="B120" s="97"/>
      <c r="C120" s="98" t="s">
        <v>142</v>
      </c>
      <c r="D120" s="99" t="s">
        <v>143</v>
      </c>
      <c r="E120" s="99" t="s">
        <v>64</v>
      </c>
      <c r="F120" s="231" t="s">
        <v>144</v>
      </c>
      <c r="G120" s="232"/>
      <c r="H120" s="232"/>
      <c r="I120" s="232"/>
      <c r="J120" s="99" t="s">
        <v>145</v>
      </c>
      <c r="K120" s="99" t="s">
        <v>146</v>
      </c>
      <c r="L120" s="231" t="s">
        <v>147</v>
      </c>
      <c r="M120" s="232"/>
      <c r="N120" s="231" t="s">
        <v>148</v>
      </c>
      <c r="O120" s="232"/>
      <c r="P120" s="232"/>
      <c r="Q120" s="233"/>
      <c r="R120" s="100"/>
      <c r="T120" s="59" t="s">
        <v>149</v>
      </c>
      <c r="U120" s="60" t="s">
        <v>46</v>
      </c>
      <c r="V120" s="60" t="s">
        <v>150</v>
      </c>
      <c r="W120" s="60" t="s">
        <v>151</v>
      </c>
      <c r="X120" s="60" t="s">
        <v>152</v>
      </c>
      <c r="Y120" s="60" t="s">
        <v>153</v>
      </c>
      <c r="Z120" s="60" t="s">
        <v>154</v>
      </c>
      <c r="AA120" s="61" t="s">
        <v>155</v>
      </c>
    </row>
    <row r="121" spans="2:64" s="6" customFormat="1" ht="30" customHeight="1" x14ac:dyDescent="0.35">
      <c r="B121" s="22"/>
      <c r="C121" s="64" t="s">
        <v>106</v>
      </c>
      <c r="N121" s="208">
        <f>$BK$121</f>
        <v>0</v>
      </c>
      <c r="O121" s="172"/>
      <c r="P121" s="172"/>
      <c r="Q121" s="172"/>
      <c r="R121" s="23"/>
      <c r="T121" s="63"/>
      <c r="U121" s="36"/>
      <c r="V121" s="36"/>
      <c r="W121" s="101">
        <f>$W$122+$W$128+$W$165+$W$168+$W$171</f>
        <v>25.775000000000006</v>
      </c>
      <c r="X121" s="36"/>
      <c r="Y121" s="101">
        <f>$Y$122+$Y$128+$Y$165+$Y$168+$Y$171</f>
        <v>4.3540000000000002E-2</v>
      </c>
      <c r="Z121" s="36"/>
      <c r="AA121" s="102">
        <f>$AA$122+$AA$128+$AA$165+$AA$168+$AA$171</f>
        <v>0</v>
      </c>
      <c r="AT121" s="6" t="s">
        <v>81</v>
      </c>
      <c r="AU121" s="6" t="s">
        <v>111</v>
      </c>
      <c r="BK121" s="103">
        <f>$BK$122+$BK$128+$BK$165+$BK$168+$BK$171</f>
        <v>0</v>
      </c>
    </row>
    <row r="122" spans="2:64" s="104" customFormat="1" ht="37.5" customHeight="1" x14ac:dyDescent="0.35">
      <c r="B122" s="105"/>
      <c r="D122" s="106" t="s">
        <v>112</v>
      </c>
      <c r="N122" s="207">
        <f>$BK$122</f>
        <v>0</v>
      </c>
      <c r="O122" s="206"/>
      <c r="P122" s="206"/>
      <c r="Q122" s="206"/>
      <c r="R122" s="108"/>
      <c r="T122" s="109"/>
      <c r="W122" s="110">
        <f>$W$123</f>
        <v>0.17</v>
      </c>
      <c r="Y122" s="110">
        <f>$Y$123</f>
        <v>0</v>
      </c>
      <c r="AA122" s="111">
        <f>$AA$123</f>
        <v>0</v>
      </c>
      <c r="AR122" s="107" t="s">
        <v>21</v>
      </c>
      <c r="AT122" s="107" t="s">
        <v>81</v>
      </c>
      <c r="AU122" s="107" t="s">
        <v>82</v>
      </c>
      <c r="AY122" s="107" t="s">
        <v>156</v>
      </c>
      <c r="BK122" s="112">
        <f>$BK$123</f>
        <v>0</v>
      </c>
    </row>
    <row r="123" spans="2:64" s="104" customFormat="1" ht="21" customHeight="1" x14ac:dyDescent="0.3">
      <c r="B123" s="105"/>
      <c r="D123" s="113" t="s">
        <v>119</v>
      </c>
      <c r="N123" s="205">
        <f>$BK$123</f>
        <v>0</v>
      </c>
      <c r="O123" s="206"/>
      <c r="P123" s="206"/>
      <c r="Q123" s="206"/>
      <c r="R123" s="108"/>
      <c r="T123" s="109"/>
      <c r="W123" s="110">
        <f>SUM($W$124:$W$127)</f>
        <v>0.17</v>
      </c>
      <c r="Y123" s="110">
        <f>SUM($Y$124:$Y$127)</f>
        <v>0</v>
      </c>
      <c r="AA123" s="111">
        <f>SUM($AA$124:$AA$127)</f>
        <v>0</v>
      </c>
      <c r="AR123" s="107" t="s">
        <v>21</v>
      </c>
      <c r="AT123" s="107" t="s">
        <v>81</v>
      </c>
      <c r="AU123" s="107" t="s">
        <v>21</v>
      </c>
      <c r="AY123" s="107" t="s">
        <v>156</v>
      </c>
      <c r="BK123" s="112">
        <f>SUM($BK$124:$BK$127)</f>
        <v>0</v>
      </c>
    </row>
    <row r="124" spans="2:64" s="6" customFormat="1" ht="39" customHeight="1" x14ac:dyDescent="0.3">
      <c r="B124" s="22"/>
      <c r="C124" s="114" t="s">
        <v>21</v>
      </c>
      <c r="D124" s="114" t="s">
        <v>157</v>
      </c>
      <c r="E124" s="115" t="s">
        <v>438</v>
      </c>
      <c r="F124" s="211" t="s">
        <v>439</v>
      </c>
      <c r="G124" s="212"/>
      <c r="H124" s="212"/>
      <c r="I124" s="212"/>
      <c r="J124" s="116" t="s">
        <v>178</v>
      </c>
      <c r="K124" s="117">
        <v>0.1</v>
      </c>
      <c r="L124" s="213">
        <v>0</v>
      </c>
      <c r="M124" s="212"/>
      <c r="N124" s="214">
        <f>ROUND($L$124*$K$124,2)</f>
        <v>0</v>
      </c>
      <c r="O124" s="212"/>
      <c r="P124" s="212"/>
      <c r="Q124" s="212"/>
      <c r="R124" s="23"/>
      <c r="T124" s="118"/>
      <c r="U124" s="29" t="s">
        <v>47</v>
      </c>
      <c r="V124" s="119">
        <v>1.569</v>
      </c>
      <c r="W124" s="119">
        <f>$V$124*$K$124</f>
        <v>0.15690000000000001</v>
      </c>
      <c r="X124" s="119">
        <v>0</v>
      </c>
      <c r="Y124" s="119">
        <f>$X$124*$K$124</f>
        <v>0</v>
      </c>
      <c r="Z124" s="119">
        <v>0</v>
      </c>
      <c r="AA124" s="120">
        <f>$Z$124*$K$124</f>
        <v>0</v>
      </c>
      <c r="AR124" s="6" t="s">
        <v>161</v>
      </c>
      <c r="AT124" s="6" t="s">
        <v>157</v>
      </c>
      <c r="AU124" s="6" t="s">
        <v>102</v>
      </c>
      <c r="AY124" s="6" t="s">
        <v>156</v>
      </c>
      <c r="BE124" s="83">
        <f>IF($U$124="základní",$N$124,0)</f>
        <v>0</v>
      </c>
      <c r="BF124" s="83">
        <f>IF($U$124="snížená",$N$124,0)</f>
        <v>0</v>
      </c>
      <c r="BG124" s="83">
        <f>IF($U$124="zákl. přenesená",$N$124,0)</f>
        <v>0</v>
      </c>
      <c r="BH124" s="83">
        <f>IF($U$124="sníž. přenesená",$N$124,0)</f>
        <v>0</v>
      </c>
      <c r="BI124" s="83">
        <f>IF($U$124="nulová",$N$124,0)</f>
        <v>0</v>
      </c>
      <c r="BJ124" s="6" t="s">
        <v>21</v>
      </c>
      <c r="BK124" s="83">
        <f>ROUND($L$124*$K$124,2)</f>
        <v>0</v>
      </c>
      <c r="BL124" s="6" t="s">
        <v>161</v>
      </c>
    </row>
    <row r="125" spans="2:64" s="6" customFormat="1" ht="27" customHeight="1" x14ac:dyDescent="0.3">
      <c r="B125" s="22"/>
      <c r="C125" s="114" t="s">
        <v>102</v>
      </c>
      <c r="D125" s="114" t="s">
        <v>157</v>
      </c>
      <c r="E125" s="115" t="s">
        <v>441</v>
      </c>
      <c r="F125" s="211" t="s">
        <v>442</v>
      </c>
      <c r="G125" s="212"/>
      <c r="H125" s="212"/>
      <c r="I125" s="212"/>
      <c r="J125" s="116" t="s">
        <v>178</v>
      </c>
      <c r="K125" s="117">
        <v>0.1</v>
      </c>
      <c r="L125" s="213">
        <v>0</v>
      </c>
      <c r="M125" s="212"/>
      <c r="N125" s="214">
        <f>ROUND($L$125*$K$125,2)</f>
        <v>0</v>
      </c>
      <c r="O125" s="212"/>
      <c r="P125" s="212"/>
      <c r="Q125" s="212"/>
      <c r="R125" s="23"/>
      <c r="T125" s="118"/>
      <c r="U125" s="29" t="s">
        <v>47</v>
      </c>
      <c r="V125" s="119">
        <v>0.125</v>
      </c>
      <c r="W125" s="119">
        <f>$V$125*$K$125</f>
        <v>1.2500000000000001E-2</v>
      </c>
      <c r="X125" s="119">
        <v>0</v>
      </c>
      <c r="Y125" s="119">
        <f>$X$125*$K$125</f>
        <v>0</v>
      </c>
      <c r="Z125" s="119">
        <v>0</v>
      </c>
      <c r="AA125" s="120">
        <f>$Z$125*$K$125</f>
        <v>0</v>
      </c>
      <c r="AR125" s="6" t="s">
        <v>161</v>
      </c>
      <c r="AT125" s="6" t="s">
        <v>157</v>
      </c>
      <c r="AU125" s="6" t="s">
        <v>102</v>
      </c>
      <c r="AY125" s="6" t="s">
        <v>156</v>
      </c>
      <c r="BE125" s="83">
        <f>IF($U$125="základní",$N$125,0)</f>
        <v>0</v>
      </c>
      <c r="BF125" s="83">
        <f>IF($U$125="snížená",$N$125,0)</f>
        <v>0</v>
      </c>
      <c r="BG125" s="83">
        <f>IF($U$125="zákl. přenesená",$N$125,0)</f>
        <v>0</v>
      </c>
      <c r="BH125" s="83">
        <f>IF($U$125="sníž. přenesená",$N$125,0)</f>
        <v>0</v>
      </c>
      <c r="BI125" s="83">
        <f>IF($U$125="nulová",$N$125,0)</f>
        <v>0</v>
      </c>
      <c r="BJ125" s="6" t="s">
        <v>21</v>
      </c>
      <c r="BK125" s="83">
        <f>ROUND($L$125*$K$125,2)</f>
        <v>0</v>
      </c>
      <c r="BL125" s="6" t="s">
        <v>161</v>
      </c>
    </row>
    <row r="126" spans="2:64" s="6" customFormat="1" ht="27" customHeight="1" x14ac:dyDescent="0.3">
      <c r="B126" s="22"/>
      <c r="C126" s="114" t="s">
        <v>167</v>
      </c>
      <c r="D126" s="114" t="s">
        <v>157</v>
      </c>
      <c r="E126" s="115" t="s">
        <v>444</v>
      </c>
      <c r="F126" s="211" t="s">
        <v>445</v>
      </c>
      <c r="G126" s="212"/>
      <c r="H126" s="212"/>
      <c r="I126" s="212"/>
      <c r="J126" s="116" t="s">
        <v>178</v>
      </c>
      <c r="K126" s="117">
        <v>0.1</v>
      </c>
      <c r="L126" s="213">
        <v>0</v>
      </c>
      <c r="M126" s="212"/>
      <c r="N126" s="214">
        <f>ROUND($L$126*$K$126,2)</f>
        <v>0</v>
      </c>
      <c r="O126" s="212"/>
      <c r="P126" s="212"/>
      <c r="Q126" s="212"/>
      <c r="R126" s="23"/>
      <c r="T126" s="118"/>
      <c r="U126" s="29" t="s">
        <v>47</v>
      </c>
      <c r="V126" s="119">
        <v>6.0000000000000001E-3</v>
      </c>
      <c r="W126" s="119">
        <f>$V$126*$K$126</f>
        <v>6.0000000000000006E-4</v>
      </c>
      <c r="X126" s="119">
        <v>0</v>
      </c>
      <c r="Y126" s="119">
        <f>$X$126*$K$126</f>
        <v>0</v>
      </c>
      <c r="Z126" s="119">
        <v>0</v>
      </c>
      <c r="AA126" s="120">
        <f>$Z$126*$K$126</f>
        <v>0</v>
      </c>
      <c r="AR126" s="6" t="s">
        <v>161</v>
      </c>
      <c r="AT126" s="6" t="s">
        <v>157</v>
      </c>
      <c r="AU126" s="6" t="s">
        <v>102</v>
      </c>
      <c r="AY126" s="6" t="s">
        <v>156</v>
      </c>
      <c r="BE126" s="83">
        <f>IF($U$126="základní",$N$126,0)</f>
        <v>0</v>
      </c>
      <c r="BF126" s="83">
        <f>IF($U$126="snížená",$N$126,0)</f>
        <v>0</v>
      </c>
      <c r="BG126" s="83">
        <f>IF($U$126="zákl. přenesená",$N$126,0)</f>
        <v>0</v>
      </c>
      <c r="BH126" s="83">
        <f>IF($U$126="sníž. přenesená",$N$126,0)</f>
        <v>0</v>
      </c>
      <c r="BI126" s="83">
        <f>IF($U$126="nulová",$N$126,0)</f>
        <v>0</v>
      </c>
      <c r="BJ126" s="6" t="s">
        <v>21</v>
      </c>
      <c r="BK126" s="83">
        <f>ROUND($L$126*$K$126,2)</f>
        <v>0</v>
      </c>
      <c r="BL126" s="6" t="s">
        <v>161</v>
      </c>
    </row>
    <row r="127" spans="2:64" s="6" customFormat="1" ht="27" customHeight="1" x14ac:dyDescent="0.3">
      <c r="B127" s="22"/>
      <c r="C127" s="114" t="s">
        <v>161</v>
      </c>
      <c r="D127" s="114" t="s">
        <v>157</v>
      </c>
      <c r="E127" s="115" t="s">
        <v>447</v>
      </c>
      <c r="F127" s="211" t="s">
        <v>448</v>
      </c>
      <c r="G127" s="212"/>
      <c r="H127" s="212"/>
      <c r="I127" s="212"/>
      <c r="J127" s="116" t="s">
        <v>178</v>
      </c>
      <c r="K127" s="117">
        <v>0.1</v>
      </c>
      <c r="L127" s="213">
        <v>0</v>
      </c>
      <c r="M127" s="212"/>
      <c r="N127" s="214">
        <f>ROUND($L$127*$K$127,2)</f>
        <v>0</v>
      </c>
      <c r="O127" s="212"/>
      <c r="P127" s="212"/>
      <c r="Q127" s="212"/>
      <c r="R127" s="23"/>
      <c r="T127" s="118"/>
      <c r="U127" s="29" t="s">
        <v>47</v>
      </c>
      <c r="V127" s="119">
        <v>0</v>
      </c>
      <c r="W127" s="119">
        <f>$V$127*$K$127</f>
        <v>0</v>
      </c>
      <c r="X127" s="119">
        <v>0</v>
      </c>
      <c r="Y127" s="119">
        <f>$X$127*$K$127</f>
        <v>0</v>
      </c>
      <c r="Z127" s="119">
        <v>0</v>
      </c>
      <c r="AA127" s="120">
        <f>$Z$127*$K$127</f>
        <v>0</v>
      </c>
      <c r="AR127" s="6" t="s">
        <v>161</v>
      </c>
      <c r="AT127" s="6" t="s">
        <v>157</v>
      </c>
      <c r="AU127" s="6" t="s">
        <v>102</v>
      </c>
      <c r="AY127" s="6" t="s">
        <v>156</v>
      </c>
      <c r="BE127" s="83">
        <f>IF($U$127="základní",$N$127,0)</f>
        <v>0</v>
      </c>
      <c r="BF127" s="83">
        <f>IF($U$127="snížená",$N$127,0)</f>
        <v>0</v>
      </c>
      <c r="BG127" s="83">
        <f>IF($U$127="zákl. přenesená",$N$127,0)</f>
        <v>0</v>
      </c>
      <c r="BH127" s="83">
        <f>IF($U$127="sníž. přenesená",$N$127,0)</f>
        <v>0</v>
      </c>
      <c r="BI127" s="83">
        <f>IF($U$127="nulová",$N$127,0)</f>
        <v>0</v>
      </c>
      <c r="BJ127" s="6" t="s">
        <v>21</v>
      </c>
      <c r="BK127" s="83">
        <f>ROUND($L$127*$K$127,2)</f>
        <v>0</v>
      </c>
      <c r="BL127" s="6" t="s">
        <v>161</v>
      </c>
    </row>
    <row r="128" spans="2:64" s="104" customFormat="1" ht="37.5" customHeight="1" x14ac:dyDescent="0.35">
      <c r="B128" s="105"/>
      <c r="D128" s="106" t="s">
        <v>121</v>
      </c>
      <c r="N128" s="207">
        <f>$BK$128</f>
        <v>0</v>
      </c>
      <c r="O128" s="206"/>
      <c r="P128" s="206"/>
      <c r="Q128" s="206"/>
      <c r="R128" s="108"/>
      <c r="T128" s="109"/>
      <c r="W128" s="110">
        <f>$W$129+$W$133+$W$140+$W$153+$W$157+$W$162</f>
        <v>25.605000000000004</v>
      </c>
      <c r="Y128" s="110">
        <f>$Y$129+$Y$133+$Y$140+$Y$153+$Y$157+$Y$162</f>
        <v>4.3540000000000002E-2</v>
      </c>
      <c r="AA128" s="111">
        <f>$AA$129+$AA$133+$AA$140+$AA$153+$AA$157+$AA$162</f>
        <v>0</v>
      </c>
      <c r="AR128" s="107" t="s">
        <v>102</v>
      </c>
      <c r="AT128" s="107" t="s">
        <v>81</v>
      </c>
      <c r="AU128" s="107" t="s">
        <v>82</v>
      </c>
      <c r="AY128" s="107" t="s">
        <v>156</v>
      </c>
      <c r="BK128" s="112">
        <f>$BK$129+$BK$133+$BK$140+$BK$153+$BK$157+$BK$162</f>
        <v>0</v>
      </c>
    </row>
    <row r="129" spans="2:64" s="104" customFormat="1" ht="21" customHeight="1" x14ac:dyDescent="0.3">
      <c r="B129" s="105"/>
      <c r="D129" s="113" t="s">
        <v>124</v>
      </c>
      <c r="N129" s="205">
        <f>$BK$129</f>
        <v>0</v>
      </c>
      <c r="O129" s="206"/>
      <c r="P129" s="206"/>
      <c r="Q129" s="206"/>
      <c r="R129" s="108"/>
      <c r="T129" s="109"/>
      <c r="W129" s="110">
        <f>SUM($W$130:$W$132)</f>
        <v>0.50600000000000001</v>
      </c>
      <c r="Y129" s="110">
        <f>SUM($Y$130:$Y$132)</f>
        <v>7.1000000000000002E-4</v>
      </c>
      <c r="AA129" s="111">
        <f>SUM($AA$130:$AA$132)</f>
        <v>0</v>
      </c>
      <c r="AR129" s="107" t="s">
        <v>102</v>
      </c>
      <c r="AT129" s="107" t="s">
        <v>81</v>
      </c>
      <c r="AU129" s="107" t="s">
        <v>21</v>
      </c>
      <c r="AY129" s="107" t="s">
        <v>156</v>
      </c>
      <c r="BK129" s="112">
        <f>SUM($BK$130:$BK$132)</f>
        <v>0</v>
      </c>
    </row>
    <row r="130" spans="2:64" s="6" customFormat="1" ht="51" customHeight="1" x14ac:dyDescent="0.3">
      <c r="B130" s="22"/>
      <c r="C130" s="114" t="s">
        <v>172</v>
      </c>
      <c r="D130" s="114" t="s">
        <v>157</v>
      </c>
      <c r="E130" s="115" t="s">
        <v>1080</v>
      </c>
      <c r="F130" s="211" t="s">
        <v>1081</v>
      </c>
      <c r="G130" s="212"/>
      <c r="H130" s="212"/>
      <c r="I130" s="212"/>
      <c r="J130" s="116" t="s">
        <v>333</v>
      </c>
      <c r="K130" s="117">
        <v>1</v>
      </c>
      <c r="L130" s="213">
        <v>0</v>
      </c>
      <c r="M130" s="212"/>
      <c r="N130" s="214">
        <f>ROUND($L$130*$K$130,2)</f>
        <v>0</v>
      </c>
      <c r="O130" s="212"/>
      <c r="P130" s="212"/>
      <c r="Q130" s="212"/>
      <c r="R130" s="23"/>
      <c r="T130" s="118"/>
      <c r="U130" s="29" t="s">
        <v>47</v>
      </c>
      <c r="V130" s="119">
        <v>0</v>
      </c>
      <c r="W130" s="119">
        <f>$V$130*$K$130</f>
        <v>0</v>
      </c>
      <c r="X130" s="119">
        <v>0</v>
      </c>
      <c r="Y130" s="119">
        <f>$X$130*$K$130</f>
        <v>0</v>
      </c>
      <c r="Z130" s="119">
        <v>0</v>
      </c>
      <c r="AA130" s="120">
        <f>$Z$130*$K$130</f>
        <v>0</v>
      </c>
      <c r="AR130" s="6" t="s">
        <v>224</v>
      </c>
      <c r="AT130" s="6" t="s">
        <v>157</v>
      </c>
      <c r="AU130" s="6" t="s">
        <v>102</v>
      </c>
      <c r="AY130" s="6" t="s">
        <v>156</v>
      </c>
      <c r="BE130" s="83">
        <f>IF($U$130="základní",$N$130,0)</f>
        <v>0</v>
      </c>
      <c r="BF130" s="83">
        <f>IF($U$130="snížená",$N$130,0)</f>
        <v>0</v>
      </c>
      <c r="BG130" s="83">
        <f>IF($U$130="zákl. přenesená",$N$130,0)</f>
        <v>0</v>
      </c>
      <c r="BH130" s="83">
        <f>IF($U$130="sníž. přenesená",$N$130,0)</f>
        <v>0</v>
      </c>
      <c r="BI130" s="83">
        <f>IF($U$130="nulová",$N$130,0)</f>
        <v>0</v>
      </c>
      <c r="BJ130" s="6" t="s">
        <v>21</v>
      </c>
      <c r="BK130" s="83">
        <f>ROUND($L$130*$K$130,2)</f>
        <v>0</v>
      </c>
      <c r="BL130" s="6" t="s">
        <v>224</v>
      </c>
    </row>
    <row r="131" spans="2:64" s="6" customFormat="1" ht="15.75" customHeight="1" x14ac:dyDescent="0.3">
      <c r="B131" s="22"/>
      <c r="C131" s="114" t="s">
        <v>175</v>
      </c>
      <c r="D131" s="114" t="s">
        <v>157</v>
      </c>
      <c r="E131" s="115" t="s">
        <v>1063</v>
      </c>
      <c r="F131" s="211" t="s">
        <v>1082</v>
      </c>
      <c r="G131" s="212"/>
      <c r="H131" s="212"/>
      <c r="I131" s="212"/>
      <c r="J131" s="116" t="s">
        <v>333</v>
      </c>
      <c r="K131" s="117">
        <v>1</v>
      </c>
      <c r="L131" s="213">
        <v>0</v>
      </c>
      <c r="M131" s="212"/>
      <c r="N131" s="214">
        <f>ROUND($L$131*$K$131,2)</f>
        <v>0</v>
      </c>
      <c r="O131" s="212"/>
      <c r="P131" s="212"/>
      <c r="Q131" s="212"/>
      <c r="R131" s="23"/>
      <c r="T131" s="118"/>
      <c r="U131" s="29" t="s">
        <v>47</v>
      </c>
      <c r="V131" s="119">
        <v>0.50600000000000001</v>
      </c>
      <c r="W131" s="119">
        <f>$V$131*$K$131</f>
        <v>0.50600000000000001</v>
      </c>
      <c r="X131" s="119">
        <v>0</v>
      </c>
      <c r="Y131" s="119">
        <f>$X$131*$K$131</f>
        <v>0</v>
      </c>
      <c r="Z131" s="119">
        <v>0</v>
      </c>
      <c r="AA131" s="120">
        <f>$Z$131*$K$131</f>
        <v>0</v>
      </c>
      <c r="AR131" s="6" t="s">
        <v>224</v>
      </c>
      <c r="AT131" s="6" t="s">
        <v>157</v>
      </c>
      <c r="AU131" s="6" t="s">
        <v>102</v>
      </c>
      <c r="AY131" s="6" t="s">
        <v>156</v>
      </c>
      <c r="BE131" s="83">
        <f>IF($U$131="základní",$N$131,0)</f>
        <v>0</v>
      </c>
      <c r="BF131" s="83">
        <f>IF($U$131="snížená",$N$131,0)</f>
        <v>0</v>
      </c>
      <c r="BG131" s="83">
        <f>IF($U$131="zákl. přenesená",$N$131,0)</f>
        <v>0</v>
      </c>
      <c r="BH131" s="83">
        <f>IF($U$131="sníž. přenesená",$N$131,0)</f>
        <v>0</v>
      </c>
      <c r="BI131" s="83">
        <f>IF($U$131="nulová",$N$131,0)</f>
        <v>0</v>
      </c>
      <c r="BJ131" s="6" t="s">
        <v>21</v>
      </c>
      <c r="BK131" s="83">
        <f>ROUND($L$131*$K$131,2)</f>
        <v>0</v>
      </c>
      <c r="BL131" s="6" t="s">
        <v>224</v>
      </c>
    </row>
    <row r="132" spans="2:64" s="6" customFormat="1" ht="15.75" customHeight="1" x14ac:dyDescent="0.3">
      <c r="B132" s="22"/>
      <c r="C132" s="138" t="s">
        <v>180</v>
      </c>
      <c r="D132" s="138" t="s">
        <v>225</v>
      </c>
      <c r="E132" s="139" t="s">
        <v>1065</v>
      </c>
      <c r="F132" s="223" t="s">
        <v>1083</v>
      </c>
      <c r="G132" s="224"/>
      <c r="H132" s="224"/>
      <c r="I132" s="224"/>
      <c r="J132" s="140" t="s">
        <v>333</v>
      </c>
      <c r="K132" s="141">
        <v>1</v>
      </c>
      <c r="L132" s="225">
        <v>0</v>
      </c>
      <c r="M132" s="224"/>
      <c r="N132" s="226">
        <f>ROUND($L$132*$K$132,2)</f>
        <v>0</v>
      </c>
      <c r="O132" s="212"/>
      <c r="P132" s="212"/>
      <c r="Q132" s="212"/>
      <c r="R132" s="23"/>
      <c r="T132" s="118"/>
      <c r="U132" s="29" t="s">
        <v>47</v>
      </c>
      <c r="V132" s="119">
        <v>0</v>
      </c>
      <c r="W132" s="119">
        <f>$V$132*$K$132</f>
        <v>0</v>
      </c>
      <c r="X132" s="119">
        <v>7.1000000000000002E-4</v>
      </c>
      <c r="Y132" s="119">
        <f>$X$132*$K$132</f>
        <v>7.1000000000000002E-4</v>
      </c>
      <c r="Z132" s="119">
        <v>0</v>
      </c>
      <c r="AA132" s="120">
        <f>$Z$132*$K$132</f>
        <v>0</v>
      </c>
      <c r="AR132" s="6" t="s">
        <v>297</v>
      </c>
      <c r="AT132" s="6" t="s">
        <v>225</v>
      </c>
      <c r="AU132" s="6" t="s">
        <v>102</v>
      </c>
      <c r="AY132" s="6" t="s">
        <v>156</v>
      </c>
      <c r="BE132" s="83">
        <f>IF($U$132="základní",$N$132,0)</f>
        <v>0</v>
      </c>
      <c r="BF132" s="83">
        <f>IF($U$132="snížená",$N$132,0)</f>
        <v>0</v>
      </c>
      <c r="BG132" s="83">
        <f>IF($U$132="zákl. přenesená",$N$132,0)</f>
        <v>0</v>
      </c>
      <c r="BH132" s="83">
        <f>IF($U$132="sníž. přenesená",$N$132,0)</f>
        <v>0</v>
      </c>
      <c r="BI132" s="83">
        <f>IF($U$132="nulová",$N$132,0)</f>
        <v>0</v>
      </c>
      <c r="BJ132" s="6" t="s">
        <v>21</v>
      </c>
      <c r="BK132" s="83">
        <f>ROUND($L$132*$K$132,2)</f>
        <v>0</v>
      </c>
      <c r="BL132" s="6" t="s">
        <v>224</v>
      </c>
    </row>
    <row r="133" spans="2:64" s="104" customFormat="1" ht="30.75" customHeight="1" x14ac:dyDescent="0.3">
      <c r="B133" s="105"/>
      <c r="D133" s="113" t="s">
        <v>125</v>
      </c>
      <c r="N133" s="205">
        <f>$BK$133</f>
        <v>0</v>
      </c>
      <c r="O133" s="206"/>
      <c r="P133" s="206"/>
      <c r="Q133" s="206"/>
      <c r="R133" s="108"/>
      <c r="T133" s="109"/>
      <c r="W133" s="110">
        <f>SUM($W$134:$W$139)</f>
        <v>2.3650000000000002</v>
      </c>
      <c r="Y133" s="110">
        <f>SUM($Y$134:$Y$139)</f>
        <v>9.5E-4</v>
      </c>
      <c r="AA133" s="111">
        <f>SUM($AA$134:$AA$139)</f>
        <v>0</v>
      </c>
      <c r="AR133" s="107" t="s">
        <v>102</v>
      </c>
      <c r="AT133" s="107" t="s">
        <v>81</v>
      </c>
      <c r="AU133" s="107" t="s">
        <v>21</v>
      </c>
      <c r="AY133" s="107" t="s">
        <v>156</v>
      </c>
      <c r="BK133" s="112">
        <f>SUM($BK$134:$BK$139)</f>
        <v>0</v>
      </c>
    </row>
    <row r="134" spans="2:64" s="6" customFormat="1" ht="15.75" customHeight="1" x14ac:dyDescent="0.3">
      <c r="B134" s="22"/>
      <c r="C134" s="114" t="s">
        <v>187</v>
      </c>
      <c r="D134" s="114" t="s">
        <v>157</v>
      </c>
      <c r="E134" s="115" t="s">
        <v>1084</v>
      </c>
      <c r="F134" s="211" t="s">
        <v>1085</v>
      </c>
      <c r="G134" s="212"/>
      <c r="H134" s="212"/>
      <c r="I134" s="212"/>
      <c r="J134" s="116" t="s">
        <v>892</v>
      </c>
      <c r="K134" s="117">
        <v>1</v>
      </c>
      <c r="L134" s="213">
        <v>0</v>
      </c>
      <c r="M134" s="212"/>
      <c r="N134" s="214">
        <f>ROUND($L$134*$K$134,2)</f>
        <v>0</v>
      </c>
      <c r="O134" s="212"/>
      <c r="P134" s="212"/>
      <c r="Q134" s="212"/>
      <c r="R134" s="23"/>
      <c r="T134" s="118"/>
      <c r="U134" s="29" t="s">
        <v>47</v>
      </c>
      <c r="V134" s="119">
        <v>0</v>
      </c>
      <c r="W134" s="119">
        <f>$V$134*$K$134</f>
        <v>0</v>
      </c>
      <c r="X134" s="119">
        <v>0</v>
      </c>
      <c r="Y134" s="119">
        <f>$X$134*$K$134</f>
        <v>0</v>
      </c>
      <c r="Z134" s="119">
        <v>0</v>
      </c>
      <c r="AA134" s="120">
        <f>$Z$134*$K$134</f>
        <v>0</v>
      </c>
      <c r="AR134" s="6" t="s">
        <v>224</v>
      </c>
      <c r="AT134" s="6" t="s">
        <v>157</v>
      </c>
      <c r="AU134" s="6" t="s">
        <v>102</v>
      </c>
      <c r="AY134" s="6" t="s">
        <v>156</v>
      </c>
      <c r="BE134" s="83">
        <f>IF($U$134="základní",$N$134,0)</f>
        <v>0</v>
      </c>
      <c r="BF134" s="83">
        <f>IF($U$134="snížená",$N$134,0)</f>
        <v>0</v>
      </c>
      <c r="BG134" s="83">
        <f>IF($U$134="zákl. přenesená",$N$134,0)</f>
        <v>0</v>
      </c>
      <c r="BH134" s="83">
        <f>IF($U$134="sníž. přenesená",$N$134,0)</f>
        <v>0</v>
      </c>
      <c r="BI134" s="83">
        <f>IF($U$134="nulová",$N$134,0)</f>
        <v>0</v>
      </c>
      <c r="BJ134" s="6" t="s">
        <v>21</v>
      </c>
      <c r="BK134" s="83">
        <f>ROUND($L$134*$K$134,2)</f>
        <v>0</v>
      </c>
      <c r="BL134" s="6" t="s">
        <v>224</v>
      </c>
    </row>
    <row r="135" spans="2:64" s="6" customFormat="1" ht="27" customHeight="1" x14ac:dyDescent="0.3">
      <c r="B135" s="22"/>
      <c r="C135" s="114" t="s">
        <v>26</v>
      </c>
      <c r="D135" s="114" t="s">
        <v>157</v>
      </c>
      <c r="E135" s="115" t="s">
        <v>1086</v>
      </c>
      <c r="F135" s="211" t="s">
        <v>1087</v>
      </c>
      <c r="G135" s="212"/>
      <c r="H135" s="212"/>
      <c r="I135" s="212"/>
      <c r="J135" s="116" t="s">
        <v>892</v>
      </c>
      <c r="K135" s="117">
        <v>1</v>
      </c>
      <c r="L135" s="213">
        <v>0</v>
      </c>
      <c r="M135" s="212"/>
      <c r="N135" s="214">
        <f>ROUND($L$135*$K$135,2)</f>
        <v>0</v>
      </c>
      <c r="O135" s="212"/>
      <c r="P135" s="212"/>
      <c r="Q135" s="212"/>
      <c r="R135" s="23"/>
      <c r="T135" s="118"/>
      <c r="U135" s="29" t="s">
        <v>47</v>
      </c>
      <c r="V135" s="119">
        <v>0</v>
      </c>
      <c r="W135" s="119">
        <f>$V$135*$K$135</f>
        <v>0</v>
      </c>
      <c r="X135" s="119">
        <v>0</v>
      </c>
      <c r="Y135" s="119">
        <f>$X$135*$K$135</f>
        <v>0</v>
      </c>
      <c r="Z135" s="119">
        <v>0</v>
      </c>
      <c r="AA135" s="120">
        <f>$Z$135*$K$135</f>
        <v>0</v>
      </c>
      <c r="AR135" s="6" t="s">
        <v>224</v>
      </c>
      <c r="AT135" s="6" t="s">
        <v>157</v>
      </c>
      <c r="AU135" s="6" t="s">
        <v>102</v>
      </c>
      <c r="AY135" s="6" t="s">
        <v>156</v>
      </c>
      <c r="BE135" s="83">
        <f>IF($U$135="základní",$N$135,0)</f>
        <v>0</v>
      </c>
      <c r="BF135" s="83">
        <f>IF($U$135="snížená",$N$135,0)</f>
        <v>0</v>
      </c>
      <c r="BG135" s="83">
        <f>IF($U$135="zákl. přenesená",$N$135,0)</f>
        <v>0</v>
      </c>
      <c r="BH135" s="83">
        <f>IF($U$135="sníž. přenesená",$N$135,0)</f>
        <v>0</v>
      </c>
      <c r="BI135" s="83">
        <f>IF($U$135="nulová",$N$135,0)</f>
        <v>0</v>
      </c>
      <c r="BJ135" s="6" t="s">
        <v>21</v>
      </c>
      <c r="BK135" s="83">
        <f>ROUND($L$135*$K$135,2)</f>
        <v>0</v>
      </c>
      <c r="BL135" s="6" t="s">
        <v>224</v>
      </c>
    </row>
    <row r="136" spans="2:64" s="6" customFormat="1" ht="27" customHeight="1" x14ac:dyDescent="0.3">
      <c r="B136" s="22"/>
      <c r="C136" s="114" t="s">
        <v>196</v>
      </c>
      <c r="D136" s="114" t="s">
        <v>157</v>
      </c>
      <c r="E136" s="115" t="s">
        <v>1088</v>
      </c>
      <c r="F136" s="211" t="s">
        <v>1089</v>
      </c>
      <c r="G136" s="212"/>
      <c r="H136" s="212"/>
      <c r="I136" s="212"/>
      <c r="J136" s="116" t="s">
        <v>333</v>
      </c>
      <c r="K136" s="117">
        <v>5</v>
      </c>
      <c r="L136" s="213">
        <v>0</v>
      </c>
      <c r="M136" s="212"/>
      <c r="N136" s="214">
        <f>ROUND($L$136*$K$136,2)</f>
        <v>0</v>
      </c>
      <c r="O136" s="212"/>
      <c r="P136" s="212"/>
      <c r="Q136" s="212"/>
      <c r="R136" s="23"/>
      <c r="T136" s="118"/>
      <c r="U136" s="29" t="s">
        <v>47</v>
      </c>
      <c r="V136" s="119">
        <v>0.2</v>
      </c>
      <c r="W136" s="119">
        <f>$V$136*$K$136</f>
        <v>1</v>
      </c>
      <c r="X136" s="119">
        <v>0</v>
      </c>
      <c r="Y136" s="119">
        <f>$X$136*$K$136</f>
        <v>0</v>
      </c>
      <c r="Z136" s="119">
        <v>0</v>
      </c>
      <c r="AA136" s="120">
        <f>$Z$136*$K$136</f>
        <v>0</v>
      </c>
      <c r="AR136" s="6" t="s">
        <v>224</v>
      </c>
      <c r="AT136" s="6" t="s">
        <v>157</v>
      </c>
      <c r="AU136" s="6" t="s">
        <v>102</v>
      </c>
      <c r="AY136" s="6" t="s">
        <v>156</v>
      </c>
      <c r="BE136" s="83">
        <f>IF($U$136="základní",$N$136,0)</f>
        <v>0</v>
      </c>
      <c r="BF136" s="83">
        <f>IF($U$136="snížená",$N$136,0)</f>
        <v>0</v>
      </c>
      <c r="BG136" s="83">
        <f>IF($U$136="zákl. přenesená",$N$136,0)</f>
        <v>0</v>
      </c>
      <c r="BH136" s="83">
        <f>IF($U$136="sníž. přenesená",$N$136,0)</f>
        <v>0</v>
      </c>
      <c r="BI136" s="83">
        <f>IF($U$136="nulová",$N$136,0)</f>
        <v>0</v>
      </c>
      <c r="BJ136" s="6" t="s">
        <v>21</v>
      </c>
      <c r="BK136" s="83">
        <f>ROUND($L$136*$K$136,2)</f>
        <v>0</v>
      </c>
      <c r="BL136" s="6" t="s">
        <v>224</v>
      </c>
    </row>
    <row r="137" spans="2:64" s="6" customFormat="1" ht="15.75" customHeight="1" x14ac:dyDescent="0.3">
      <c r="B137" s="22"/>
      <c r="C137" s="138" t="s">
        <v>201</v>
      </c>
      <c r="D137" s="138" t="s">
        <v>225</v>
      </c>
      <c r="E137" s="139" t="s">
        <v>1090</v>
      </c>
      <c r="F137" s="223" t="s">
        <v>1091</v>
      </c>
      <c r="G137" s="224"/>
      <c r="H137" s="224"/>
      <c r="I137" s="224"/>
      <c r="J137" s="140" t="s">
        <v>333</v>
      </c>
      <c r="K137" s="141">
        <v>5</v>
      </c>
      <c r="L137" s="225">
        <v>0</v>
      </c>
      <c r="M137" s="224"/>
      <c r="N137" s="226">
        <f>ROUND($L$137*$K$137,2)</f>
        <v>0</v>
      </c>
      <c r="O137" s="212"/>
      <c r="P137" s="212"/>
      <c r="Q137" s="212"/>
      <c r="R137" s="23"/>
      <c r="T137" s="118"/>
      <c r="U137" s="29" t="s">
        <v>47</v>
      </c>
      <c r="V137" s="119">
        <v>0</v>
      </c>
      <c r="W137" s="119">
        <f>$V$137*$K$137</f>
        <v>0</v>
      </c>
      <c r="X137" s="119">
        <v>4.0000000000000003E-5</v>
      </c>
      <c r="Y137" s="119">
        <f>$X$137*$K$137</f>
        <v>2.0000000000000001E-4</v>
      </c>
      <c r="Z137" s="119">
        <v>0</v>
      </c>
      <c r="AA137" s="120">
        <f>$Z$137*$K$137</f>
        <v>0</v>
      </c>
      <c r="AR137" s="6" t="s">
        <v>297</v>
      </c>
      <c r="AT137" s="6" t="s">
        <v>225</v>
      </c>
      <c r="AU137" s="6" t="s">
        <v>102</v>
      </c>
      <c r="AY137" s="6" t="s">
        <v>156</v>
      </c>
      <c r="BE137" s="83">
        <f>IF($U$137="základní",$N$137,0)</f>
        <v>0</v>
      </c>
      <c r="BF137" s="83">
        <f>IF($U$137="snížená",$N$137,0)</f>
        <v>0</v>
      </c>
      <c r="BG137" s="83">
        <f>IF($U$137="zákl. přenesená",$N$137,0)</f>
        <v>0</v>
      </c>
      <c r="BH137" s="83">
        <f>IF($U$137="sníž. přenesená",$N$137,0)</f>
        <v>0</v>
      </c>
      <c r="BI137" s="83">
        <f>IF($U$137="nulová",$N$137,0)</f>
        <v>0</v>
      </c>
      <c r="BJ137" s="6" t="s">
        <v>21</v>
      </c>
      <c r="BK137" s="83">
        <f>ROUND($L$137*$K$137,2)</f>
        <v>0</v>
      </c>
      <c r="BL137" s="6" t="s">
        <v>224</v>
      </c>
    </row>
    <row r="138" spans="2:64" s="6" customFormat="1" ht="27" customHeight="1" x14ac:dyDescent="0.3">
      <c r="B138" s="22"/>
      <c r="C138" s="114" t="s">
        <v>206</v>
      </c>
      <c r="D138" s="114" t="s">
        <v>157</v>
      </c>
      <c r="E138" s="115" t="s">
        <v>1092</v>
      </c>
      <c r="F138" s="211" t="s">
        <v>1093</v>
      </c>
      <c r="G138" s="212"/>
      <c r="H138" s="212"/>
      <c r="I138" s="212"/>
      <c r="J138" s="116" t="s">
        <v>333</v>
      </c>
      <c r="K138" s="117">
        <v>15</v>
      </c>
      <c r="L138" s="213">
        <v>0</v>
      </c>
      <c r="M138" s="212"/>
      <c r="N138" s="214">
        <f>ROUND($L$138*$K$138,2)</f>
        <v>0</v>
      </c>
      <c r="O138" s="212"/>
      <c r="P138" s="212"/>
      <c r="Q138" s="212"/>
      <c r="R138" s="23"/>
      <c r="T138" s="118"/>
      <c r="U138" s="29" t="s">
        <v>47</v>
      </c>
      <c r="V138" s="119">
        <v>9.0999999999999998E-2</v>
      </c>
      <c r="W138" s="119">
        <f>$V$138*$K$138</f>
        <v>1.365</v>
      </c>
      <c r="X138" s="119">
        <v>0</v>
      </c>
      <c r="Y138" s="119">
        <f>$X$138*$K$138</f>
        <v>0</v>
      </c>
      <c r="Z138" s="119">
        <v>0</v>
      </c>
      <c r="AA138" s="120">
        <f>$Z$138*$K$138</f>
        <v>0</v>
      </c>
      <c r="AR138" s="6" t="s">
        <v>224</v>
      </c>
      <c r="AT138" s="6" t="s">
        <v>157</v>
      </c>
      <c r="AU138" s="6" t="s">
        <v>102</v>
      </c>
      <c r="AY138" s="6" t="s">
        <v>156</v>
      </c>
      <c r="BE138" s="83">
        <f>IF($U$138="základní",$N$138,0)</f>
        <v>0</v>
      </c>
      <c r="BF138" s="83">
        <f>IF($U$138="snížená",$N$138,0)</f>
        <v>0</v>
      </c>
      <c r="BG138" s="83">
        <f>IF($U$138="zákl. přenesená",$N$138,0)</f>
        <v>0</v>
      </c>
      <c r="BH138" s="83">
        <f>IF($U$138="sníž. přenesená",$N$138,0)</f>
        <v>0</v>
      </c>
      <c r="BI138" s="83">
        <f>IF($U$138="nulová",$N$138,0)</f>
        <v>0</v>
      </c>
      <c r="BJ138" s="6" t="s">
        <v>21</v>
      </c>
      <c r="BK138" s="83">
        <f>ROUND($L$138*$K$138,2)</f>
        <v>0</v>
      </c>
      <c r="BL138" s="6" t="s">
        <v>224</v>
      </c>
    </row>
    <row r="139" spans="2:64" s="6" customFormat="1" ht="15.75" customHeight="1" x14ac:dyDescent="0.3">
      <c r="B139" s="22"/>
      <c r="C139" s="138" t="s">
        <v>212</v>
      </c>
      <c r="D139" s="138" t="s">
        <v>225</v>
      </c>
      <c r="E139" s="139" t="s">
        <v>1094</v>
      </c>
      <c r="F139" s="223" t="s">
        <v>1095</v>
      </c>
      <c r="G139" s="224"/>
      <c r="H139" s="224"/>
      <c r="I139" s="224"/>
      <c r="J139" s="140" t="s">
        <v>333</v>
      </c>
      <c r="K139" s="141">
        <v>15</v>
      </c>
      <c r="L139" s="225">
        <v>0</v>
      </c>
      <c r="M139" s="224"/>
      <c r="N139" s="226">
        <f>ROUND($L$139*$K$139,2)</f>
        <v>0</v>
      </c>
      <c r="O139" s="212"/>
      <c r="P139" s="212"/>
      <c r="Q139" s="212"/>
      <c r="R139" s="23"/>
      <c r="T139" s="118"/>
      <c r="U139" s="29" t="s">
        <v>47</v>
      </c>
      <c r="V139" s="119">
        <v>0</v>
      </c>
      <c r="W139" s="119">
        <f>$V$139*$K$139</f>
        <v>0</v>
      </c>
      <c r="X139" s="119">
        <v>5.0000000000000002E-5</v>
      </c>
      <c r="Y139" s="119">
        <f>$X$139*$K$139</f>
        <v>7.5000000000000002E-4</v>
      </c>
      <c r="Z139" s="119">
        <v>0</v>
      </c>
      <c r="AA139" s="120">
        <f>$Z$139*$K$139</f>
        <v>0</v>
      </c>
      <c r="AR139" s="6" t="s">
        <v>297</v>
      </c>
      <c r="AT139" s="6" t="s">
        <v>225</v>
      </c>
      <c r="AU139" s="6" t="s">
        <v>102</v>
      </c>
      <c r="AY139" s="6" t="s">
        <v>156</v>
      </c>
      <c r="BE139" s="83">
        <f>IF($U$139="základní",$N$139,0)</f>
        <v>0</v>
      </c>
      <c r="BF139" s="83">
        <f>IF($U$139="snížená",$N$139,0)</f>
        <v>0</v>
      </c>
      <c r="BG139" s="83">
        <f>IF($U$139="zákl. přenesená",$N$139,0)</f>
        <v>0</v>
      </c>
      <c r="BH139" s="83">
        <f>IF($U$139="sníž. přenesená",$N$139,0)</f>
        <v>0</v>
      </c>
      <c r="BI139" s="83">
        <f>IF($U$139="nulová",$N$139,0)</f>
        <v>0</v>
      </c>
      <c r="BJ139" s="6" t="s">
        <v>21</v>
      </c>
      <c r="BK139" s="83">
        <f>ROUND($L$139*$K$139,2)</f>
        <v>0</v>
      </c>
      <c r="BL139" s="6" t="s">
        <v>224</v>
      </c>
    </row>
    <row r="140" spans="2:64" s="104" customFormat="1" ht="30.75" customHeight="1" x14ac:dyDescent="0.3">
      <c r="B140" s="105"/>
      <c r="D140" s="113" t="s">
        <v>1076</v>
      </c>
      <c r="N140" s="205">
        <f>$BK$140</f>
        <v>0</v>
      </c>
      <c r="O140" s="206"/>
      <c r="P140" s="206"/>
      <c r="Q140" s="206"/>
      <c r="R140" s="108"/>
      <c r="T140" s="109"/>
      <c r="W140" s="110">
        <f>SUM($W$141:$W$152)</f>
        <v>19</v>
      </c>
      <c r="Y140" s="110">
        <f>SUM($Y$141:$Y$152)</f>
        <v>3.8899999999999997E-2</v>
      </c>
      <c r="AA140" s="111">
        <f>SUM($AA$141:$AA$152)</f>
        <v>0</v>
      </c>
      <c r="AR140" s="107" t="s">
        <v>102</v>
      </c>
      <c r="AT140" s="107" t="s">
        <v>81</v>
      </c>
      <c r="AU140" s="107" t="s">
        <v>21</v>
      </c>
      <c r="AY140" s="107" t="s">
        <v>156</v>
      </c>
      <c r="BK140" s="112">
        <f>SUM($BK$141:$BK$152)</f>
        <v>0</v>
      </c>
    </row>
    <row r="141" spans="2:64" s="6" customFormat="1" ht="15.75" customHeight="1" x14ac:dyDescent="0.3">
      <c r="B141" s="22"/>
      <c r="C141" s="114" t="s">
        <v>8</v>
      </c>
      <c r="D141" s="114" t="s">
        <v>157</v>
      </c>
      <c r="E141" s="115" t="s">
        <v>1096</v>
      </c>
      <c r="F141" s="211" t="s">
        <v>1097</v>
      </c>
      <c r="G141" s="212"/>
      <c r="H141" s="212"/>
      <c r="I141" s="212"/>
      <c r="J141" s="116" t="s">
        <v>892</v>
      </c>
      <c r="K141" s="117">
        <v>1</v>
      </c>
      <c r="L141" s="213">
        <v>0</v>
      </c>
      <c r="M141" s="212"/>
      <c r="N141" s="214">
        <f>ROUND($L$141*$K$141,2)</f>
        <v>0</v>
      </c>
      <c r="O141" s="212"/>
      <c r="P141" s="212"/>
      <c r="Q141" s="212"/>
      <c r="R141" s="23"/>
      <c r="T141" s="118"/>
      <c r="U141" s="29" t="s">
        <v>47</v>
      </c>
      <c r="V141" s="119">
        <v>0</v>
      </c>
      <c r="W141" s="119">
        <f>$V$141*$K$141</f>
        <v>0</v>
      </c>
      <c r="X141" s="119">
        <v>0</v>
      </c>
      <c r="Y141" s="119">
        <f>$X$141*$K$141</f>
        <v>0</v>
      </c>
      <c r="Z141" s="119">
        <v>0</v>
      </c>
      <c r="AA141" s="120">
        <f>$Z$141*$K$141</f>
        <v>0</v>
      </c>
      <c r="AR141" s="6" t="s">
        <v>224</v>
      </c>
      <c r="AT141" s="6" t="s">
        <v>157</v>
      </c>
      <c r="AU141" s="6" t="s">
        <v>102</v>
      </c>
      <c r="AY141" s="6" t="s">
        <v>156</v>
      </c>
      <c r="BE141" s="83">
        <f>IF($U$141="základní",$N$141,0)</f>
        <v>0</v>
      </c>
      <c r="BF141" s="83">
        <f>IF($U$141="snížená",$N$141,0)</f>
        <v>0</v>
      </c>
      <c r="BG141" s="83">
        <f>IF($U$141="zákl. přenesená",$N$141,0)</f>
        <v>0</v>
      </c>
      <c r="BH141" s="83">
        <f>IF($U$141="sníž. přenesená",$N$141,0)</f>
        <v>0</v>
      </c>
      <c r="BI141" s="83">
        <f>IF($U$141="nulová",$N$141,0)</f>
        <v>0</v>
      </c>
      <c r="BJ141" s="6" t="s">
        <v>21</v>
      </c>
      <c r="BK141" s="83">
        <f>ROUND($L$141*$K$141,2)</f>
        <v>0</v>
      </c>
      <c r="BL141" s="6" t="s">
        <v>224</v>
      </c>
    </row>
    <row r="142" spans="2:64" s="6" customFormat="1" ht="27" customHeight="1" x14ac:dyDescent="0.3">
      <c r="B142" s="22"/>
      <c r="C142" s="114" t="s">
        <v>224</v>
      </c>
      <c r="D142" s="114" t="s">
        <v>157</v>
      </c>
      <c r="E142" s="115" t="s">
        <v>1098</v>
      </c>
      <c r="F142" s="211" t="s">
        <v>1099</v>
      </c>
      <c r="G142" s="212"/>
      <c r="H142" s="212"/>
      <c r="I142" s="212"/>
      <c r="J142" s="116" t="s">
        <v>215</v>
      </c>
      <c r="K142" s="117">
        <v>50</v>
      </c>
      <c r="L142" s="213">
        <v>0</v>
      </c>
      <c r="M142" s="212"/>
      <c r="N142" s="214">
        <f>ROUND($L$142*$K$142,2)</f>
        <v>0</v>
      </c>
      <c r="O142" s="212"/>
      <c r="P142" s="212"/>
      <c r="Q142" s="212"/>
      <c r="R142" s="23"/>
      <c r="T142" s="118"/>
      <c r="U142" s="29" t="s">
        <v>47</v>
      </c>
      <c r="V142" s="119">
        <v>6.8000000000000005E-2</v>
      </c>
      <c r="W142" s="119">
        <f>$V$142*$K$142</f>
        <v>3.4000000000000004</v>
      </c>
      <c r="X142" s="119">
        <v>0</v>
      </c>
      <c r="Y142" s="119">
        <f>$X$142*$K$142</f>
        <v>0</v>
      </c>
      <c r="Z142" s="119">
        <v>0</v>
      </c>
      <c r="AA142" s="120">
        <f>$Z$142*$K$142</f>
        <v>0</v>
      </c>
      <c r="AR142" s="6" t="s">
        <v>224</v>
      </c>
      <c r="AT142" s="6" t="s">
        <v>157</v>
      </c>
      <c r="AU142" s="6" t="s">
        <v>102</v>
      </c>
      <c r="AY142" s="6" t="s">
        <v>156</v>
      </c>
      <c r="BE142" s="83">
        <f>IF($U$142="základní",$N$142,0)</f>
        <v>0</v>
      </c>
      <c r="BF142" s="83">
        <f>IF($U$142="snížená",$N$142,0)</f>
        <v>0</v>
      </c>
      <c r="BG142" s="83">
        <f>IF($U$142="zákl. přenesená",$N$142,0)</f>
        <v>0</v>
      </c>
      <c r="BH142" s="83">
        <f>IF($U$142="sníž. přenesená",$N$142,0)</f>
        <v>0</v>
      </c>
      <c r="BI142" s="83">
        <f>IF($U$142="nulová",$N$142,0)</f>
        <v>0</v>
      </c>
      <c r="BJ142" s="6" t="s">
        <v>21</v>
      </c>
      <c r="BK142" s="83">
        <f>ROUND($L$142*$K$142,2)</f>
        <v>0</v>
      </c>
      <c r="BL142" s="6" t="s">
        <v>224</v>
      </c>
    </row>
    <row r="143" spans="2:64" s="6" customFormat="1" ht="27" customHeight="1" x14ac:dyDescent="0.3">
      <c r="B143" s="22"/>
      <c r="C143" s="138" t="s">
        <v>229</v>
      </c>
      <c r="D143" s="138" t="s">
        <v>225</v>
      </c>
      <c r="E143" s="139" t="s">
        <v>1100</v>
      </c>
      <c r="F143" s="223" t="s">
        <v>1101</v>
      </c>
      <c r="G143" s="224"/>
      <c r="H143" s="224"/>
      <c r="I143" s="224"/>
      <c r="J143" s="140" t="s">
        <v>215</v>
      </c>
      <c r="K143" s="141">
        <v>50</v>
      </c>
      <c r="L143" s="225">
        <v>0</v>
      </c>
      <c r="M143" s="224"/>
      <c r="N143" s="226">
        <f>ROUND($L$143*$K$143,2)</f>
        <v>0</v>
      </c>
      <c r="O143" s="212"/>
      <c r="P143" s="212"/>
      <c r="Q143" s="212"/>
      <c r="R143" s="23"/>
      <c r="T143" s="118"/>
      <c r="U143" s="29" t="s">
        <v>47</v>
      </c>
      <c r="V143" s="119">
        <v>0</v>
      </c>
      <c r="W143" s="119">
        <f>$V$143*$K$143</f>
        <v>0</v>
      </c>
      <c r="X143" s="119">
        <v>6.0000000000000002E-5</v>
      </c>
      <c r="Y143" s="119">
        <f>$X$143*$K$143</f>
        <v>3.0000000000000001E-3</v>
      </c>
      <c r="Z143" s="119">
        <v>0</v>
      </c>
      <c r="AA143" s="120">
        <f>$Z$143*$K$143</f>
        <v>0</v>
      </c>
      <c r="AR143" s="6" t="s">
        <v>297</v>
      </c>
      <c r="AT143" s="6" t="s">
        <v>225</v>
      </c>
      <c r="AU143" s="6" t="s">
        <v>102</v>
      </c>
      <c r="AY143" s="6" t="s">
        <v>156</v>
      </c>
      <c r="BE143" s="83">
        <f>IF($U$143="základní",$N$143,0)</f>
        <v>0</v>
      </c>
      <c r="BF143" s="83">
        <f>IF($U$143="snížená",$N$143,0)</f>
        <v>0</v>
      </c>
      <c r="BG143" s="83">
        <f>IF($U$143="zákl. přenesená",$N$143,0)</f>
        <v>0</v>
      </c>
      <c r="BH143" s="83">
        <f>IF($U$143="sníž. přenesená",$N$143,0)</f>
        <v>0</v>
      </c>
      <c r="BI143" s="83">
        <f>IF($U$143="nulová",$N$143,0)</f>
        <v>0</v>
      </c>
      <c r="BJ143" s="6" t="s">
        <v>21</v>
      </c>
      <c r="BK143" s="83">
        <f>ROUND($L$143*$K$143,2)</f>
        <v>0</v>
      </c>
      <c r="BL143" s="6" t="s">
        <v>224</v>
      </c>
    </row>
    <row r="144" spans="2:64" s="6" customFormat="1" ht="27" customHeight="1" x14ac:dyDescent="0.3">
      <c r="B144" s="22"/>
      <c r="C144" s="114" t="s">
        <v>240</v>
      </c>
      <c r="D144" s="114" t="s">
        <v>157</v>
      </c>
      <c r="E144" s="115" t="s">
        <v>1102</v>
      </c>
      <c r="F144" s="211" t="s">
        <v>1103</v>
      </c>
      <c r="G144" s="212"/>
      <c r="H144" s="212"/>
      <c r="I144" s="212"/>
      <c r="J144" s="116" t="s">
        <v>215</v>
      </c>
      <c r="K144" s="117">
        <v>70</v>
      </c>
      <c r="L144" s="213">
        <v>0</v>
      </c>
      <c r="M144" s="212"/>
      <c r="N144" s="214">
        <f>ROUND($L$144*$K$144,2)</f>
        <v>0</v>
      </c>
      <c r="O144" s="212"/>
      <c r="P144" s="212"/>
      <c r="Q144" s="212"/>
      <c r="R144" s="23"/>
      <c r="T144" s="118"/>
      <c r="U144" s="29" t="s">
        <v>47</v>
      </c>
      <c r="V144" s="119">
        <v>7.1999999999999995E-2</v>
      </c>
      <c r="W144" s="119">
        <f>$V$144*$K$144</f>
        <v>5.04</v>
      </c>
      <c r="X144" s="119">
        <v>0</v>
      </c>
      <c r="Y144" s="119">
        <f>$X$144*$K$144</f>
        <v>0</v>
      </c>
      <c r="Z144" s="119">
        <v>0</v>
      </c>
      <c r="AA144" s="120">
        <f>$Z$144*$K$144</f>
        <v>0</v>
      </c>
      <c r="AR144" s="6" t="s">
        <v>224</v>
      </c>
      <c r="AT144" s="6" t="s">
        <v>157</v>
      </c>
      <c r="AU144" s="6" t="s">
        <v>102</v>
      </c>
      <c r="AY144" s="6" t="s">
        <v>156</v>
      </c>
      <c r="BE144" s="83">
        <f>IF($U$144="základní",$N$144,0)</f>
        <v>0</v>
      </c>
      <c r="BF144" s="83">
        <f>IF($U$144="snížená",$N$144,0)</f>
        <v>0</v>
      </c>
      <c r="BG144" s="83">
        <f>IF($U$144="zákl. přenesená",$N$144,0)</f>
        <v>0</v>
      </c>
      <c r="BH144" s="83">
        <f>IF($U$144="sníž. přenesená",$N$144,0)</f>
        <v>0</v>
      </c>
      <c r="BI144" s="83">
        <f>IF($U$144="nulová",$N$144,0)</f>
        <v>0</v>
      </c>
      <c r="BJ144" s="6" t="s">
        <v>21</v>
      </c>
      <c r="BK144" s="83">
        <f>ROUND($L$144*$K$144,2)</f>
        <v>0</v>
      </c>
      <c r="BL144" s="6" t="s">
        <v>224</v>
      </c>
    </row>
    <row r="145" spans="2:64" s="6" customFormat="1" ht="27" customHeight="1" x14ac:dyDescent="0.3">
      <c r="B145" s="22"/>
      <c r="C145" s="138" t="s">
        <v>246</v>
      </c>
      <c r="D145" s="138" t="s">
        <v>225</v>
      </c>
      <c r="E145" s="139" t="s">
        <v>1104</v>
      </c>
      <c r="F145" s="223" t="s">
        <v>1105</v>
      </c>
      <c r="G145" s="224"/>
      <c r="H145" s="224"/>
      <c r="I145" s="224"/>
      <c r="J145" s="140" t="s">
        <v>215</v>
      </c>
      <c r="K145" s="141">
        <v>50</v>
      </c>
      <c r="L145" s="225">
        <v>0</v>
      </c>
      <c r="M145" s="224"/>
      <c r="N145" s="226">
        <f>ROUND($L$145*$K$145,2)</f>
        <v>0</v>
      </c>
      <c r="O145" s="212"/>
      <c r="P145" s="212"/>
      <c r="Q145" s="212"/>
      <c r="R145" s="23"/>
      <c r="T145" s="118"/>
      <c r="U145" s="29" t="s">
        <v>47</v>
      </c>
      <c r="V145" s="119">
        <v>0</v>
      </c>
      <c r="W145" s="119">
        <f>$V$145*$K$145</f>
        <v>0</v>
      </c>
      <c r="X145" s="119">
        <v>1E-4</v>
      </c>
      <c r="Y145" s="119">
        <f>$X$145*$K$145</f>
        <v>5.0000000000000001E-3</v>
      </c>
      <c r="Z145" s="119">
        <v>0</v>
      </c>
      <c r="AA145" s="120">
        <f>$Z$145*$K$145</f>
        <v>0</v>
      </c>
      <c r="AR145" s="6" t="s">
        <v>297</v>
      </c>
      <c r="AT145" s="6" t="s">
        <v>225</v>
      </c>
      <c r="AU145" s="6" t="s">
        <v>102</v>
      </c>
      <c r="AY145" s="6" t="s">
        <v>156</v>
      </c>
      <c r="BE145" s="83">
        <f>IF($U$145="základní",$N$145,0)</f>
        <v>0</v>
      </c>
      <c r="BF145" s="83">
        <f>IF($U$145="snížená",$N$145,0)</f>
        <v>0</v>
      </c>
      <c r="BG145" s="83">
        <f>IF($U$145="zákl. přenesená",$N$145,0)</f>
        <v>0</v>
      </c>
      <c r="BH145" s="83">
        <f>IF($U$145="sníž. přenesená",$N$145,0)</f>
        <v>0</v>
      </c>
      <c r="BI145" s="83">
        <f>IF($U$145="nulová",$N$145,0)</f>
        <v>0</v>
      </c>
      <c r="BJ145" s="6" t="s">
        <v>21</v>
      </c>
      <c r="BK145" s="83">
        <f>ROUND($L$145*$K$145,2)</f>
        <v>0</v>
      </c>
      <c r="BL145" s="6" t="s">
        <v>224</v>
      </c>
    </row>
    <row r="146" spans="2:64" s="6" customFormat="1" ht="27" customHeight="1" x14ac:dyDescent="0.3">
      <c r="B146" s="22"/>
      <c r="C146" s="138" t="s">
        <v>249</v>
      </c>
      <c r="D146" s="138" t="s">
        <v>225</v>
      </c>
      <c r="E146" s="139" t="s">
        <v>1106</v>
      </c>
      <c r="F146" s="223" t="s">
        <v>1107</v>
      </c>
      <c r="G146" s="224"/>
      <c r="H146" s="224"/>
      <c r="I146" s="224"/>
      <c r="J146" s="140" t="s">
        <v>215</v>
      </c>
      <c r="K146" s="141">
        <v>20</v>
      </c>
      <c r="L146" s="225">
        <v>0</v>
      </c>
      <c r="M146" s="224"/>
      <c r="N146" s="226">
        <f>ROUND($L$146*$K$146,2)</f>
        <v>0</v>
      </c>
      <c r="O146" s="212"/>
      <c r="P146" s="212"/>
      <c r="Q146" s="212"/>
      <c r="R146" s="23"/>
      <c r="T146" s="118"/>
      <c r="U146" s="29" t="s">
        <v>47</v>
      </c>
      <c r="V146" s="119">
        <v>0</v>
      </c>
      <c r="W146" s="119">
        <f>$V$146*$K$146</f>
        <v>0</v>
      </c>
      <c r="X146" s="119">
        <v>1.2E-4</v>
      </c>
      <c r="Y146" s="119">
        <f>$X$146*$K$146</f>
        <v>2.4000000000000002E-3</v>
      </c>
      <c r="Z146" s="119">
        <v>0</v>
      </c>
      <c r="AA146" s="120">
        <f>$Z$146*$K$146</f>
        <v>0</v>
      </c>
      <c r="AR146" s="6" t="s">
        <v>297</v>
      </c>
      <c r="AT146" s="6" t="s">
        <v>225</v>
      </c>
      <c r="AU146" s="6" t="s">
        <v>102</v>
      </c>
      <c r="AY146" s="6" t="s">
        <v>156</v>
      </c>
      <c r="BE146" s="83">
        <f>IF($U$146="základní",$N$146,0)</f>
        <v>0</v>
      </c>
      <c r="BF146" s="83">
        <f>IF($U$146="snížená",$N$146,0)</f>
        <v>0</v>
      </c>
      <c r="BG146" s="83">
        <f>IF($U$146="zákl. přenesená",$N$146,0)</f>
        <v>0</v>
      </c>
      <c r="BH146" s="83">
        <f>IF($U$146="sníž. přenesená",$N$146,0)</f>
        <v>0</v>
      </c>
      <c r="BI146" s="83">
        <f>IF($U$146="nulová",$N$146,0)</f>
        <v>0</v>
      </c>
      <c r="BJ146" s="6" t="s">
        <v>21</v>
      </c>
      <c r="BK146" s="83">
        <f>ROUND($L$146*$K$146,2)</f>
        <v>0</v>
      </c>
      <c r="BL146" s="6" t="s">
        <v>224</v>
      </c>
    </row>
    <row r="147" spans="2:64" s="6" customFormat="1" ht="27" customHeight="1" x14ac:dyDescent="0.3">
      <c r="B147" s="22"/>
      <c r="C147" s="114" t="s">
        <v>7</v>
      </c>
      <c r="D147" s="114" t="s">
        <v>157</v>
      </c>
      <c r="E147" s="115" t="s">
        <v>1108</v>
      </c>
      <c r="F147" s="211" t="s">
        <v>1109</v>
      </c>
      <c r="G147" s="212"/>
      <c r="H147" s="212"/>
      <c r="I147" s="212"/>
      <c r="J147" s="116" t="s">
        <v>215</v>
      </c>
      <c r="K147" s="117">
        <v>110</v>
      </c>
      <c r="L147" s="213">
        <v>0</v>
      </c>
      <c r="M147" s="212"/>
      <c r="N147" s="214">
        <f>ROUND($L$147*$K$147,2)</f>
        <v>0</v>
      </c>
      <c r="O147" s="212"/>
      <c r="P147" s="212"/>
      <c r="Q147" s="212"/>
      <c r="R147" s="23"/>
      <c r="T147" s="118"/>
      <c r="U147" s="29" t="s">
        <v>47</v>
      </c>
      <c r="V147" s="119">
        <v>0.08</v>
      </c>
      <c r="W147" s="119">
        <f>$V$147*$K$147</f>
        <v>8.8000000000000007</v>
      </c>
      <c r="X147" s="119">
        <v>0</v>
      </c>
      <c r="Y147" s="119">
        <f>$X$147*$K$147</f>
        <v>0</v>
      </c>
      <c r="Z147" s="119">
        <v>0</v>
      </c>
      <c r="AA147" s="120">
        <f>$Z$147*$K$147</f>
        <v>0</v>
      </c>
      <c r="AR147" s="6" t="s">
        <v>224</v>
      </c>
      <c r="AT147" s="6" t="s">
        <v>157</v>
      </c>
      <c r="AU147" s="6" t="s">
        <v>102</v>
      </c>
      <c r="AY147" s="6" t="s">
        <v>156</v>
      </c>
      <c r="BE147" s="83">
        <f>IF($U$147="základní",$N$147,0)</f>
        <v>0</v>
      </c>
      <c r="BF147" s="83">
        <f>IF($U$147="snížená",$N$147,0)</f>
        <v>0</v>
      </c>
      <c r="BG147" s="83">
        <f>IF($U$147="zákl. přenesená",$N$147,0)</f>
        <v>0</v>
      </c>
      <c r="BH147" s="83">
        <f>IF($U$147="sníž. přenesená",$N$147,0)</f>
        <v>0</v>
      </c>
      <c r="BI147" s="83">
        <f>IF($U$147="nulová",$N$147,0)</f>
        <v>0</v>
      </c>
      <c r="BJ147" s="6" t="s">
        <v>21</v>
      </c>
      <c r="BK147" s="83">
        <f>ROUND($L$147*$K$147,2)</f>
        <v>0</v>
      </c>
      <c r="BL147" s="6" t="s">
        <v>224</v>
      </c>
    </row>
    <row r="148" spans="2:64" s="6" customFormat="1" ht="15.75" customHeight="1" x14ac:dyDescent="0.3">
      <c r="B148" s="22"/>
      <c r="C148" s="138" t="s">
        <v>255</v>
      </c>
      <c r="D148" s="138" t="s">
        <v>225</v>
      </c>
      <c r="E148" s="139" t="s">
        <v>1110</v>
      </c>
      <c r="F148" s="223" t="s">
        <v>1111</v>
      </c>
      <c r="G148" s="224"/>
      <c r="H148" s="224"/>
      <c r="I148" s="224"/>
      <c r="J148" s="140" t="s">
        <v>215</v>
      </c>
      <c r="K148" s="141">
        <v>70</v>
      </c>
      <c r="L148" s="225">
        <v>0</v>
      </c>
      <c r="M148" s="224"/>
      <c r="N148" s="226">
        <f>ROUND($L$148*$K$148,2)</f>
        <v>0</v>
      </c>
      <c r="O148" s="212"/>
      <c r="P148" s="212"/>
      <c r="Q148" s="212"/>
      <c r="R148" s="23"/>
      <c r="T148" s="118"/>
      <c r="U148" s="29" t="s">
        <v>47</v>
      </c>
      <c r="V148" s="119">
        <v>0</v>
      </c>
      <c r="W148" s="119">
        <f>$V$148*$K$148</f>
        <v>0</v>
      </c>
      <c r="X148" s="119">
        <v>1.7000000000000001E-4</v>
      </c>
      <c r="Y148" s="119">
        <f>$X$148*$K$148</f>
        <v>1.1900000000000001E-2</v>
      </c>
      <c r="Z148" s="119">
        <v>0</v>
      </c>
      <c r="AA148" s="120">
        <f>$Z$148*$K$148</f>
        <v>0</v>
      </c>
      <c r="AR148" s="6" t="s">
        <v>297</v>
      </c>
      <c r="AT148" s="6" t="s">
        <v>225</v>
      </c>
      <c r="AU148" s="6" t="s">
        <v>102</v>
      </c>
      <c r="AY148" s="6" t="s">
        <v>156</v>
      </c>
      <c r="BE148" s="83">
        <f>IF($U$148="základní",$N$148,0)</f>
        <v>0</v>
      </c>
      <c r="BF148" s="83">
        <f>IF($U$148="snížená",$N$148,0)</f>
        <v>0</v>
      </c>
      <c r="BG148" s="83">
        <f>IF($U$148="zákl. přenesená",$N$148,0)</f>
        <v>0</v>
      </c>
      <c r="BH148" s="83">
        <f>IF($U$148="sníž. přenesená",$N$148,0)</f>
        <v>0</v>
      </c>
      <c r="BI148" s="83">
        <f>IF($U$148="nulová",$N$148,0)</f>
        <v>0</v>
      </c>
      <c r="BJ148" s="6" t="s">
        <v>21</v>
      </c>
      <c r="BK148" s="83">
        <f>ROUND($L$148*$K$148,2)</f>
        <v>0</v>
      </c>
      <c r="BL148" s="6" t="s">
        <v>224</v>
      </c>
    </row>
    <row r="149" spans="2:64" s="6" customFormat="1" ht="15.75" customHeight="1" x14ac:dyDescent="0.3">
      <c r="B149" s="22"/>
      <c r="C149" s="138" t="s">
        <v>259</v>
      </c>
      <c r="D149" s="138" t="s">
        <v>225</v>
      </c>
      <c r="E149" s="139" t="s">
        <v>1112</v>
      </c>
      <c r="F149" s="223" t="s">
        <v>1113</v>
      </c>
      <c r="G149" s="224"/>
      <c r="H149" s="224"/>
      <c r="I149" s="224"/>
      <c r="J149" s="140" t="s">
        <v>215</v>
      </c>
      <c r="K149" s="141">
        <v>20</v>
      </c>
      <c r="L149" s="225">
        <v>0</v>
      </c>
      <c r="M149" s="224"/>
      <c r="N149" s="226">
        <f>ROUND($L$149*$K$149,2)</f>
        <v>0</v>
      </c>
      <c r="O149" s="212"/>
      <c r="P149" s="212"/>
      <c r="Q149" s="212"/>
      <c r="R149" s="23"/>
      <c r="T149" s="118"/>
      <c r="U149" s="29" t="s">
        <v>47</v>
      </c>
      <c r="V149" s="119">
        <v>0</v>
      </c>
      <c r="W149" s="119">
        <f>$V$149*$K$149</f>
        <v>0</v>
      </c>
      <c r="X149" s="119">
        <v>2.5000000000000001E-4</v>
      </c>
      <c r="Y149" s="119">
        <f>$X$149*$K$149</f>
        <v>5.0000000000000001E-3</v>
      </c>
      <c r="Z149" s="119">
        <v>0</v>
      </c>
      <c r="AA149" s="120">
        <f>$Z$149*$K$149</f>
        <v>0</v>
      </c>
      <c r="AR149" s="6" t="s">
        <v>297</v>
      </c>
      <c r="AT149" s="6" t="s">
        <v>225</v>
      </c>
      <c r="AU149" s="6" t="s">
        <v>102</v>
      </c>
      <c r="AY149" s="6" t="s">
        <v>156</v>
      </c>
      <c r="BE149" s="83">
        <f>IF($U$149="základní",$N$149,0)</f>
        <v>0</v>
      </c>
      <c r="BF149" s="83">
        <f>IF($U$149="snížená",$N$149,0)</f>
        <v>0</v>
      </c>
      <c r="BG149" s="83">
        <f>IF($U$149="zákl. přenesená",$N$149,0)</f>
        <v>0</v>
      </c>
      <c r="BH149" s="83">
        <f>IF($U$149="sníž. přenesená",$N$149,0)</f>
        <v>0</v>
      </c>
      <c r="BI149" s="83">
        <f>IF($U$149="nulová",$N$149,0)</f>
        <v>0</v>
      </c>
      <c r="BJ149" s="6" t="s">
        <v>21</v>
      </c>
      <c r="BK149" s="83">
        <f>ROUND($L$149*$K$149,2)</f>
        <v>0</v>
      </c>
      <c r="BL149" s="6" t="s">
        <v>224</v>
      </c>
    </row>
    <row r="150" spans="2:64" s="6" customFormat="1" ht="15.75" customHeight="1" x14ac:dyDescent="0.3">
      <c r="B150" s="22"/>
      <c r="C150" s="138" t="s">
        <v>263</v>
      </c>
      <c r="D150" s="138" t="s">
        <v>225</v>
      </c>
      <c r="E150" s="139" t="s">
        <v>1114</v>
      </c>
      <c r="F150" s="223" t="s">
        <v>1115</v>
      </c>
      <c r="G150" s="224"/>
      <c r="H150" s="224"/>
      <c r="I150" s="224"/>
      <c r="J150" s="140" t="s">
        <v>215</v>
      </c>
      <c r="K150" s="141">
        <v>20</v>
      </c>
      <c r="L150" s="225">
        <v>0</v>
      </c>
      <c r="M150" s="224"/>
      <c r="N150" s="226">
        <f>ROUND($L$150*$K$150,2)</f>
        <v>0</v>
      </c>
      <c r="O150" s="212"/>
      <c r="P150" s="212"/>
      <c r="Q150" s="212"/>
      <c r="R150" s="23"/>
      <c r="T150" s="118"/>
      <c r="U150" s="29" t="s">
        <v>47</v>
      </c>
      <c r="V150" s="119">
        <v>0</v>
      </c>
      <c r="W150" s="119">
        <f>$V$150*$K$150</f>
        <v>0</v>
      </c>
      <c r="X150" s="119">
        <v>2.3000000000000001E-4</v>
      </c>
      <c r="Y150" s="119">
        <f>$X$150*$K$150</f>
        <v>4.5999999999999999E-3</v>
      </c>
      <c r="Z150" s="119">
        <v>0</v>
      </c>
      <c r="AA150" s="120">
        <f>$Z$150*$K$150</f>
        <v>0</v>
      </c>
      <c r="AR150" s="6" t="s">
        <v>297</v>
      </c>
      <c r="AT150" s="6" t="s">
        <v>225</v>
      </c>
      <c r="AU150" s="6" t="s">
        <v>102</v>
      </c>
      <c r="AY150" s="6" t="s">
        <v>156</v>
      </c>
      <c r="BE150" s="83">
        <f>IF($U$150="základní",$N$150,0)</f>
        <v>0</v>
      </c>
      <c r="BF150" s="83">
        <f>IF($U$150="snížená",$N$150,0)</f>
        <v>0</v>
      </c>
      <c r="BG150" s="83">
        <f>IF($U$150="zákl. přenesená",$N$150,0)</f>
        <v>0</v>
      </c>
      <c r="BH150" s="83">
        <f>IF($U$150="sníž. přenesená",$N$150,0)</f>
        <v>0</v>
      </c>
      <c r="BI150" s="83">
        <f>IF($U$150="nulová",$N$150,0)</f>
        <v>0</v>
      </c>
      <c r="BJ150" s="6" t="s">
        <v>21</v>
      </c>
      <c r="BK150" s="83">
        <f>ROUND($L$150*$K$150,2)</f>
        <v>0</v>
      </c>
      <c r="BL150" s="6" t="s">
        <v>224</v>
      </c>
    </row>
    <row r="151" spans="2:64" s="6" customFormat="1" ht="27" customHeight="1" x14ac:dyDescent="0.3">
      <c r="B151" s="22"/>
      <c r="C151" s="114" t="s">
        <v>267</v>
      </c>
      <c r="D151" s="114" t="s">
        <v>157</v>
      </c>
      <c r="E151" s="115" t="s">
        <v>1116</v>
      </c>
      <c r="F151" s="211" t="s">
        <v>1117</v>
      </c>
      <c r="G151" s="212"/>
      <c r="H151" s="212"/>
      <c r="I151" s="212"/>
      <c r="J151" s="116" t="s">
        <v>215</v>
      </c>
      <c r="K151" s="117">
        <v>20</v>
      </c>
      <c r="L151" s="213">
        <v>0</v>
      </c>
      <c r="M151" s="212"/>
      <c r="N151" s="214">
        <f>ROUND($L$151*$K$151,2)</f>
        <v>0</v>
      </c>
      <c r="O151" s="212"/>
      <c r="P151" s="212"/>
      <c r="Q151" s="212"/>
      <c r="R151" s="23"/>
      <c r="T151" s="118"/>
      <c r="U151" s="29" t="s">
        <v>47</v>
      </c>
      <c r="V151" s="119">
        <v>8.7999999999999995E-2</v>
      </c>
      <c r="W151" s="119">
        <f>$V$151*$K$151</f>
        <v>1.7599999999999998</v>
      </c>
      <c r="X151" s="119">
        <v>0</v>
      </c>
      <c r="Y151" s="119">
        <f>$X$151*$K$151</f>
        <v>0</v>
      </c>
      <c r="Z151" s="119">
        <v>0</v>
      </c>
      <c r="AA151" s="120">
        <f>$Z$151*$K$151</f>
        <v>0</v>
      </c>
      <c r="AR151" s="6" t="s">
        <v>224</v>
      </c>
      <c r="AT151" s="6" t="s">
        <v>157</v>
      </c>
      <c r="AU151" s="6" t="s">
        <v>102</v>
      </c>
      <c r="AY151" s="6" t="s">
        <v>156</v>
      </c>
      <c r="BE151" s="83">
        <f>IF($U$151="základní",$N$151,0)</f>
        <v>0</v>
      </c>
      <c r="BF151" s="83">
        <f>IF($U$151="snížená",$N$151,0)</f>
        <v>0</v>
      </c>
      <c r="BG151" s="83">
        <f>IF($U$151="zákl. přenesená",$N$151,0)</f>
        <v>0</v>
      </c>
      <c r="BH151" s="83">
        <f>IF($U$151="sníž. přenesená",$N$151,0)</f>
        <v>0</v>
      </c>
      <c r="BI151" s="83">
        <f>IF($U$151="nulová",$N$151,0)</f>
        <v>0</v>
      </c>
      <c r="BJ151" s="6" t="s">
        <v>21</v>
      </c>
      <c r="BK151" s="83">
        <f>ROUND($L$151*$K$151,2)</f>
        <v>0</v>
      </c>
      <c r="BL151" s="6" t="s">
        <v>224</v>
      </c>
    </row>
    <row r="152" spans="2:64" s="6" customFormat="1" ht="15.75" customHeight="1" x14ac:dyDescent="0.3">
      <c r="B152" s="22"/>
      <c r="C152" s="138" t="s">
        <v>271</v>
      </c>
      <c r="D152" s="138" t="s">
        <v>225</v>
      </c>
      <c r="E152" s="139" t="s">
        <v>1118</v>
      </c>
      <c r="F152" s="223" t="s">
        <v>1119</v>
      </c>
      <c r="G152" s="224"/>
      <c r="H152" s="224"/>
      <c r="I152" s="224"/>
      <c r="J152" s="140" t="s">
        <v>215</v>
      </c>
      <c r="K152" s="141">
        <v>20</v>
      </c>
      <c r="L152" s="225">
        <v>0</v>
      </c>
      <c r="M152" s="224"/>
      <c r="N152" s="226">
        <f>ROUND($L$152*$K$152,2)</f>
        <v>0</v>
      </c>
      <c r="O152" s="212"/>
      <c r="P152" s="212"/>
      <c r="Q152" s="212"/>
      <c r="R152" s="23"/>
      <c r="T152" s="118"/>
      <c r="U152" s="29" t="s">
        <v>47</v>
      </c>
      <c r="V152" s="119">
        <v>0</v>
      </c>
      <c r="W152" s="119">
        <f>$V$152*$K$152</f>
        <v>0</v>
      </c>
      <c r="X152" s="119">
        <v>3.5E-4</v>
      </c>
      <c r="Y152" s="119">
        <f>$X$152*$K$152</f>
        <v>7.0000000000000001E-3</v>
      </c>
      <c r="Z152" s="119">
        <v>0</v>
      </c>
      <c r="AA152" s="120">
        <f>$Z$152*$K$152</f>
        <v>0</v>
      </c>
      <c r="AR152" s="6" t="s">
        <v>297</v>
      </c>
      <c r="AT152" s="6" t="s">
        <v>225</v>
      </c>
      <c r="AU152" s="6" t="s">
        <v>102</v>
      </c>
      <c r="AY152" s="6" t="s">
        <v>156</v>
      </c>
      <c r="BE152" s="83">
        <f>IF($U$152="základní",$N$152,0)</f>
        <v>0</v>
      </c>
      <c r="BF152" s="83">
        <f>IF($U$152="snížená",$N$152,0)</f>
        <v>0</v>
      </c>
      <c r="BG152" s="83">
        <f>IF($U$152="zákl. přenesená",$N$152,0)</f>
        <v>0</v>
      </c>
      <c r="BH152" s="83">
        <f>IF($U$152="sníž. přenesená",$N$152,0)</f>
        <v>0</v>
      </c>
      <c r="BI152" s="83">
        <f>IF($U$152="nulová",$N$152,0)</f>
        <v>0</v>
      </c>
      <c r="BJ152" s="6" t="s">
        <v>21</v>
      </c>
      <c r="BK152" s="83">
        <f>ROUND($L$152*$K$152,2)</f>
        <v>0</v>
      </c>
      <c r="BL152" s="6" t="s">
        <v>224</v>
      </c>
    </row>
    <row r="153" spans="2:64" s="104" customFormat="1" ht="30.75" customHeight="1" x14ac:dyDescent="0.3">
      <c r="B153" s="105"/>
      <c r="D153" s="113" t="s">
        <v>126</v>
      </c>
      <c r="N153" s="205">
        <f>$BK$153</f>
        <v>0</v>
      </c>
      <c r="O153" s="206"/>
      <c r="P153" s="206"/>
      <c r="Q153" s="206"/>
      <c r="R153" s="108"/>
      <c r="T153" s="109"/>
      <c r="W153" s="110">
        <f>SUM($W$154:$W$156)</f>
        <v>0.90800000000000003</v>
      </c>
      <c r="Y153" s="110">
        <f>SUM($Y$154:$Y$156)</f>
        <v>1E-4</v>
      </c>
      <c r="AA153" s="111">
        <f>SUM($AA$154:$AA$156)</f>
        <v>0</v>
      </c>
      <c r="AR153" s="107" t="s">
        <v>102</v>
      </c>
      <c r="AT153" s="107" t="s">
        <v>81</v>
      </c>
      <c r="AU153" s="107" t="s">
        <v>21</v>
      </c>
      <c r="AY153" s="107" t="s">
        <v>156</v>
      </c>
      <c r="BK153" s="112">
        <f>SUM($BK$154:$BK$156)</f>
        <v>0</v>
      </c>
    </row>
    <row r="154" spans="2:64" s="6" customFormat="1" ht="15.75" customHeight="1" x14ac:dyDescent="0.3">
      <c r="B154" s="22"/>
      <c r="C154" s="114" t="s">
        <v>275</v>
      </c>
      <c r="D154" s="114" t="s">
        <v>157</v>
      </c>
      <c r="E154" s="115" t="s">
        <v>1120</v>
      </c>
      <c r="F154" s="211" t="s">
        <v>1121</v>
      </c>
      <c r="G154" s="212"/>
      <c r="H154" s="212"/>
      <c r="I154" s="212"/>
      <c r="J154" s="116" t="s">
        <v>333</v>
      </c>
      <c r="K154" s="117">
        <v>2</v>
      </c>
      <c r="L154" s="213">
        <v>0</v>
      </c>
      <c r="M154" s="212"/>
      <c r="N154" s="214">
        <f>ROUND($L$154*$K$154,2)</f>
        <v>0</v>
      </c>
      <c r="O154" s="212"/>
      <c r="P154" s="212"/>
      <c r="Q154" s="212"/>
      <c r="R154" s="23"/>
      <c r="T154" s="118"/>
      <c r="U154" s="29" t="s">
        <v>47</v>
      </c>
      <c r="V154" s="119">
        <v>0.17399999999999999</v>
      </c>
      <c r="W154" s="119">
        <f>$V$154*$K$154</f>
        <v>0.34799999999999998</v>
      </c>
      <c r="X154" s="119">
        <v>0</v>
      </c>
      <c r="Y154" s="119">
        <f>$X$154*$K$154</f>
        <v>0</v>
      </c>
      <c r="Z154" s="119">
        <v>0</v>
      </c>
      <c r="AA154" s="120">
        <f>$Z$154*$K$154</f>
        <v>0</v>
      </c>
      <c r="AR154" s="6" t="s">
        <v>224</v>
      </c>
      <c r="AT154" s="6" t="s">
        <v>157</v>
      </c>
      <c r="AU154" s="6" t="s">
        <v>102</v>
      </c>
      <c r="AY154" s="6" t="s">
        <v>156</v>
      </c>
      <c r="BE154" s="83">
        <f>IF($U$154="základní",$N$154,0)</f>
        <v>0</v>
      </c>
      <c r="BF154" s="83">
        <f>IF($U$154="snížená",$N$154,0)</f>
        <v>0</v>
      </c>
      <c r="BG154" s="83">
        <f>IF($U$154="zákl. přenesená",$N$154,0)</f>
        <v>0</v>
      </c>
      <c r="BH154" s="83">
        <f>IF($U$154="sníž. přenesená",$N$154,0)</f>
        <v>0</v>
      </c>
      <c r="BI154" s="83">
        <f>IF($U$154="nulová",$N$154,0)</f>
        <v>0</v>
      </c>
      <c r="BJ154" s="6" t="s">
        <v>21</v>
      </c>
      <c r="BK154" s="83">
        <f>ROUND($L$154*$K$154,2)</f>
        <v>0</v>
      </c>
      <c r="BL154" s="6" t="s">
        <v>224</v>
      </c>
    </row>
    <row r="155" spans="2:64" s="6" customFormat="1" ht="15.75" customHeight="1" x14ac:dyDescent="0.3">
      <c r="B155" s="22"/>
      <c r="C155" s="114" t="s">
        <v>279</v>
      </c>
      <c r="D155" s="114" t="s">
        <v>157</v>
      </c>
      <c r="E155" s="115" t="s">
        <v>1122</v>
      </c>
      <c r="F155" s="211" t="s">
        <v>1123</v>
      </c>
      <c r="G155" s="212"/>
      <c r="H155" s="212"/>
      <c r="I155" s="212"/>
      <c r="J155" s="116" t="s">
        <v>333</v>
      </c>
      <c r="K155" s="117">
        <v>2</v>
      </c>
      <c r="L155" s="213">
        <v>0</v>
      </c>
      <c r="M155" s="212"/>
      <c r="N155" s="214">
        <f>ROUND($L$155*$K$155,2)</f>
        <v>0</v>
      </c>
      <c r="O155" s="212"/>
      <c r="P155" s="212"/>
      <c r="Q155" s="212"/>
      <c r="R155" s="23"/>
      <c r="T155" s="118"/>
      <c r="U155" s="29" t="s">
        <v>47</v>
      </c>
      <c r="V155" s="119">
        <v>0.28000000000000003</v>
      </c>
      <c r="W155" s="119">
        <f>$V$155*$K$155</f>
        <v>0.56000000000000005</v>
      </c>
      <c r="X155" s="119">
        <v>0</v>
      </c>
      <c r="Y155" s="119">
        <f>$X$155*$K$155</f>
        <v>0</v>
      </c>
      <c r="Z155" s="119">
        <v>0</v>
      </c>
      <c r="AA155" s="120">
        <f>$Z$155*$K$155</f>
        <v>0</v>
      </c>
      <c r="AR155" s="6" t="s">
        <v>224</v>
      </c>
      <c r="AT155" s="6" t="s">
        <v>157</v>
      </c>
      <c r="AU155" s="6" t="s">
        <v>102</v>
      </c>
      <c r="AY155" s="6" t="s">
        <v>156</v>
      </c>
      <c r="BE155" s="83">
        <f>IF($U$155="základní",$N$155,0)</f>
        <v>0</v>
      </c>
      <c r="BF155" s="83">
        <f>IF($U$155="snížená",$N$155,0)</f>
        <v>0</v>
      </c>
      <c r="BG155" s="83">
        <f>IF($U$155="zákl. přenesená",$N$155,0)</f>
        <v>0</v>
      </c>
      <c r="BH155" s="83">
        <f>IF($U$155="sníž. přenesená",$N$155,0)</f>
        <v>0</v>
      </c>
      <c r="BI155" s="83">
        <f>IF($U$155="nulová",$N$155,0)</f>
        <v>0</v>
      </c>
      <c r="BJ155" s="6" t="s">
        <v>21</v>
      </c>
      <c r="BK155" s="83">
        <f>ROUND($L$155*$K$155,2)</f>
        <v>0</v>
      </c>
      <c r="BL155" s="6" t="s">
        <v>224</v>
      </c>
    </row>
    <row r="156" spans="2:64" s="6" customFormat="1" ht="15.75" customHeight="1" x14ac:dyDescent="0.3">
      <c r="B156" s="22"/>
      <c r="C156" s="138" t="s">
        <v>286</v>
      </c>
      <c r="D156" s="138" t="s">
        <v>225</v>
      </c>
      <c r="E156" s="139" t="s">
        <v>1124</v>
      </c>
      <c r="F156" s="223" t="s">
        <v>1125</v>
      </c>
      <c r="G156" s="224"/>
      <c r="H156" s="224"/>
      <c r="I156" s="224"/>
      <c r="J156" s="140" t="s">
        <v>333</v>
      </c>
      <c r="K156" s="141">
        <v>2</v>
      </c>
      <c r="L156" s="225">
        <v>0</v>
      </c>
      <c r="M156" s="224"/>
      <c r="N156" s="226">
        <f>ROUND($L$156*$K$156,2)</f>
        <v>0</v>
      </c>
      <c r="O156" s="212"/>
      <c r="P156" s="212"/>
      <c r="Q156" s="212"/>
      <c r="R156" s="23"/>
      <c r="T156" s="118"/>
      <c r="U156" s="29" t="s">
        <v>47</v>
      </c>
      <c r="V156" s="119">
        <v>0</v>
      </c>
      <c r="W156" s="119">
        <f>$V$156*$K$156</f>
        <v>0</v>
      </c>
      <c r="X156" s="119">
        <v>5.0000000000000002E-5</v>
      </c>
      <c r="Y156" s="119">
        <f>$X$156*$K$156</f>
        <v>1E-4</v>
      </c>
      <c r="Z156" s="119">
        <v>0</v>
      </c>
      <c r="AA156" s="120">
        <f>$Z$156*$K$156</f>
        <v>0</v>
      </c>
      <c r="AR156" s="6" t="s">
        <v>297</v>
      </c>
      <c r="AT156" s="6" t="s">
        <v>225</v>
      </c>
      <c r="AU156" s="6" t="s">
        <v>102</v>
      </c>
      <c r="AY156" s="6" t="s">
        <v>156</v>
      </c>
      <c r="BE156" s="83">
        <f>IF($U$156="základní",$N$156,0)</f>
        <v>0</v>
      </c>
      <c r="BF156" s="83">
        <f>IF($U$156="snížená",$N$156,0)</f>
        <v>0</v>
      </c>
      <c r="BG156" s="83">
        <f>IF($U$156="zákl. přenesená",$N$156,0)</f>
        <v>0</v>
      </c>
      <c r="BH156" s="83">
        <f>IF($U$156="sníž. přenesená",$N$156,0)</f>
        <v>0</v>
      </c>
      <c r="BI156" s="83">
        <f>IF($U$156="nulová",$N$156,0)</f>
        <v>0</v>
      </c>
      <c r="BJ156" s="6" t="s">
        <v>21</v>
      </c>
      <c r="BK156" s="83">
        <f>ROUND($L$156*$K$156,2)</f>
        <v>0</v>
      </c>
      <c r="BL156" s="6" t="s">
        <v>224</v>
      </c>
    </row>
    <row r="157" spans="2:64" s="104" customFormat="1" ht="30.75" customHeight="1" x14ac:dyDescent="0.3">
      <c r="B157" s="105"/>
      <c r="D157" s="113" t="s">
        <v>127</v>
      </c>
      <c r="N157" s="205">
        <f>$BK$157</f>
        <v>0</v>
      </c>
      <c r="O157" s="206"/>
      <c r="P157" s="206"/>
      <c r="Q157" s="206"/>
      <c r="R157" s="108"/>
      <c r="T157" s="109"/>
      <c r="W157" s="110">
        <f>SUM($W$158:$W$161)</f>
        <v>2.343</v>
      </c>
      <c r="Y157" s="110">
        <f>SUM($Y$158:$Y$161)</f>
        <v>2.4000000000000002E-3</v>
      </c>
      <c r="AA157" s="111">
        <f>SUM($AA$158:$AA$161)</f>
        <v>0</v>
      </c>
      <c r="AR157" s="107" t="s">
        <v>102</v>
      </c>
      <c r="AT157" s="107" t="s">
        <v>81</v>
      </c>
      <c r="AU157" s="107" t="s">
        <v>21</v>
      </c>
      <c r="AY157" s="107" t="s">
        <v>156</v>
      </c>
      <c r="BK157" s="112">
        <f>SUM($BK$158:$BK$161)</f>
        <v>0</v>
      </c>
    </row>
    <row r="158" spans="2:64" s="6" customFormat="1" ht="27" customHeight="1" x14ac:dyDescent="0.3">
      <c r="B158" s="22"/>
      <c r="C158" s="114" t="s">
        <v>289</v>
      </c>
      <c r="D158" s="114" t="s">
        <v>157</v>
      </c>
      <c r="E158" s="115" t="s">
        <v>1126</v>
      </c>
      <c r="F158" s="211" t="s">
        <v>1127</v>
      </c>
      <c r="G158" s="212"/>
      <c r="H158" s="212"/>
      <c r="I158" s="212"/>
      <c r="J158" s="116" t="s">
        <v>333</v>
      </c>
      <c r="K158" s="117">
        <v>3</v>
      </c>
      <c r="L158" s="213">
        <v>0</v>
      </c>
      <c r="M158" s="212"/>
      <c r="N158" s="214">
        <f>ROUND($L$158*$K$158,2)</f>
        <v>0</v>
      </c>
      <c r="O158" s="212"/>
      <c r="P158" s="212"/>
      <c r="Q158" s="212"/>
      <c r="R158" s="23"/>
      <c r="T158" s="118"/>
      <c r="U158" s="29" t="s">
        <v>47</v>
      </c>
      <c r="V158" s="119">
        <v>0.38</v>
      </c>
      <c r="W158" s="119">
        <f>$V$158*$K$158</f>
        <v>1.1400000000000001</v>
      </c>
      <c r="X158" s="119">
        <v>0</v>
      </c>
      <c r="Y158" s="119">
        <f>$X$158*$K$158</f>
        <v>0</v>
      </c>
      <c r="Z158" s="119">
        <v>0</v>
      </c>
      <c r="AA158" s="120">
        <f>$Z$158*$K$158</f>
        <v>0</v>
      </c>
      <c r="AR158" s="6" t="s">
        <v>224</v>
      </c>
      <c r="AT158" s="6" t="s">
        <v>157</v>
      </c>
      <c r="AU158" s="6" t="s">
        <v>102</v>
      </c>
      <c r="AY158" s="6" t="s">
        <v>156</v>
      </c>
      <c r="BE158" s="83">
        <f>IF($U$158="základní",$N$158,0)</f>
        <v>0</v>
      </c>
      <c r="BF158" s="83">
        <f>IF($U$158="snížená",$N$158,0)</f>
        <v>0</v>
      </c>
      <c r="BG158" s="83">
        <f>IF($U$158="zákl. přenesená",$N$158,0)</f>
        <v>0</v>
      </c>
      <c r="BH158" s="83">
        <f>IF($U$158="sníž. přenesená",$N$158,0)</f>
        <v>0</v>
      </c>
      <c r="BI158" s="83">
        <f>IF($U$158="nulová",$N$158,0)</f>
        <v>0</v>
      </c>
      <c r="BJ158" s="6" t="s">
        <v>21</v>
      </c>
      <c r="BK158" s="83">
        <f>ROUND($L$158*$K$158,2)</f>
        <v>0</v>
      </c>
      <c r="BL158" s="6" t="s">
        <v>224</v>
      </c>
    </row>
    <row r="159" spans="2:64" s="6" customFormat="1" ht="15.75" customHeight="1" x14ac:dyDescent="0.3">
      <c r="B159" s="22"/>
      <c r="C159" s="138" t="s">
        <v>294</v>
      </c>
      <c r="D159" s="138" t="s">
        <v>225</v>
      </c>
      <c r="E159" s="139" t="s">
        <v>1128</v>
      </c>
      <c r="F159" s="223" t="s">
        <v>1129</v>
      </c>
      <c r="G159" s="224"/>
      <c r="H159" s="224"/>
      <c r="I159" s="224"/>
      <c r="J159" s="140" t="s">
        <v>333</v>
      </c>
      <c r="K159" s="141">
        <v>3</v>
      </c>
      <c r="L159" s="225">
        <v>0</v>
      </c>
      <c r="M159" s="224"/>
      <c r="N159" s="226">
        <f>ROUND($L$159*$K$159,2)</f>
        <v>0</v>
      </c>
      <c r="O159" s="212"/>
      <c r="P159" s="212"/>
      <c r="Q159" s="212"/>
      <c r="R159" s="23"/>
      <c r="T159" s="118"/>
      <c r="U159" s="29" t="s">
        <v>47</v>
      </c>
      <c r="V159" s="119">
        <v>0</v>
      </c>
      <c r="W159" s="119">
        <f>$V$159*$K$159</f>
        <v>0</v>
      </c>
      <c r="X159" s="119">
        <v>8.0000000000000004E-4</v>
      </c>
      <c r="Y159" s="119">
        <f>$X$159*$K$159</f>
        <v>2.4000000000000002E-3</v>
      </c>
      <c r="Z159" s="119">
        <v>0</v>
      </c>
      <c r="AA159" s="120">
        <f>$Z$159*$K$159</f>
        <v>0</v>
      </c>
      <c r="AR159" s="6" t="s">
        <v>297</v>
      </c>
      <c r="AT159" s="6" t="s">
        <v>225</v>
      </c>
      <c r="AU159" s="6" t="s">
        <v>102</v>
      </c>
      <c r="AY159" s="6" t="s">
        <v>156</v>
      </c>
      <c r="BE159" s="83">
        <f>IF($U$159="základní",$N$159,0)</f>
        <v>0</v>
      </c>
      <c r="BF159" s="83">
        <f>IF($U$159="snížená",$N$159,0)</f>
        <v>0</v>
      </c>
      <c r="BG159" s="83">
        <f>IF($U$159="zákl. přenesená",$N$159,0)</f>
        <v>0</v>
      </c>
      <c r="BH159" s="83">
        <f>IF($U$159="sníž. přenesená",$N$159,0)</f>
        <v>0</v>
      </c>
      <c r="BI159" s="83">
        <f>IF($U$159="nulová",$N$159,0)</f>
        <v>0</v>
      </c>
      <c r="BJ159" s="6" t="s">
        <v>21</v>
      </c>
      <c r="BK159" s="83">
        <f>ROUND($L$159*$K$159,2)</f>
        <v>0</v>
      </c>
      <c r="BL159" s="6" t="s">
        <v>224</v>
      </c>
    </row>
    <row r="160" spans="2:64" s="6" customFormat="1" ht="27" customHeight="1" x14ac:dyDescent="0.3">
      <c r="B160" s="22"/>
      <c r="C160" s="114" t="s">
        <v>297</v>
      </c>
      <c r="D160" s="114" t="s">
        <v>157</v>
      </c>
      <c r="E160" s="115" t="s">
        <v>1130</v>
      </c>
      <c r="F160" s="211" t="s">
        <v>1131</v>
      </c>
      <c r="G160" s="212"/>
      <c r="H160" s="212"/>
      <c r="I160" s="212"/>
      <c r="J160" s="116" t="s">
        <v>333</v>
      </c>
      <c r="K160" s="117">
        <v>1</v>
      </c>
      <c r="L160" s="213">
        <v>0</v>
      </c>
      <c r="M160" s="212"/>
      <c r="N160" s="214">
        <f>ROUND($L$160*$K$160,2)</f>
        <v>0</v>
      </c>
      <c r="O160" s="212"/>
      <c r="P160" s="212"/>
      <c r="Q160" s="212"/>
      <c r="R160" s="23"/>
      <c r="T160" s="118"/>
      <c r="U160" s="29" t="s">
        <v>47</v>
      </c>
      <c r="V160" s="119">
        <v>0.80200000000000005</v>
      </c>
      <c r="W160" s="119">
        <f>$V$160*$K$160</f>
        <v>0.80200000000000005</v>
      </c>
      <c r="X160" s="119">
        <v>0</v>
      </c>
      <c r="Y160" s="119">
        <f>$X$160*$K$160</f>
        <v>0</v>
      </c>
      <c r="Z160" s="119">
        <v>0</v>
      </c>
      <c r="AA160" s="120">
        <f>$Z$160*$K$160</f>
        <v>0</v>
      </c>
      <c r="AR160" s="6" t="s">
        <v>224</v>
      </c>
      <c r="AT160" s="6" t="s">
        <v>157</v>
      </c>
      <c r="AU160" s="6" t="s">
        <v>102</v>
      </c>
      <c r="AY160" s="6" t="s">
        <v>156</v>
      </c>
      <c r="BE160" s="83">
        <f>IF($U$160="základní",$N$160,0)</f>
        <v>0</v>
      </c>
      <c r="BF160" s="83">
        <f>IF($U$160="snížená",$N$160,0)</f>
        <v>0</v>
      </c>
      <c r="BG160" s="83">
        <f>IF($U$160="zákl. přenesená",$N$160,0)</f>
        <v>0</v>
      </c>
      <c r="BH160" s="83">
        <f>IF($U$160="sníž. přenesená",$N$160,0)</f>
        <v>0</v>
      </c>
      <c r="BI160" s="83">
        <f>IF($U$160="nulová",$N$160,0)</f>
        <v>0</v>
      </c>
      <c r="BJ160" s="6" t="s">
        <v>21</v>
      </c>
      <c r="BK160" s="83">
        <f>ROUND($L$160*$K$160,2)</f>
        <v>0</v>
      </c>
      <c r="BL160" s="6" t="s">
        <v>224</v>
      </c>
    </row>
    <row r="161" spans="2:64" s="6" customFormat="1" ht="27" customHeight="1" x14ac:dyDescent="0.3">
      <c r="B161" s="22"/>
      <c r="C161" s="114" t="s">
        <v>300</v>
      </c>
      <c r="D161" s="114" t="s">
        <v>157</v>
      </c>
      <c r="E161" s="115" t="s">
        <v>1132</v>
      </c>
      <c r="F161" s="211" t="s">
        <v>1133</v>
      </c>
      <c r="G161" s="212"/>
      <c r="H161" s="212"/>
      <c r="I161" s="212"/>
      <c r="J161" s="116" t="s">
        <v>333</v>
      </c>
      <c r="K161" s="117">
        <v>1</v>
      </c>
      <c r="L161" s="213">
        <v>0</v>
      </c>
      <c r="M161" s="212"/>
      <c r="N161" s="214">
        <f>ROUND($L$161*$K$161,2)</f>
        <v>0</v>
      </c>
      <c r="O161" s="212"/>
      <c r="P161" s="212"/>
      <c r="Q161" s="212"/>
      <c r="R161" s="23"/>
      <c r="T161" s="118"/>
      <c r="U161" s="29" t="s">
        <v>47</v>
      </c>
      <c r="V161" s="119">
        <v>0.40100000000000002</v>
      </c>
      <c r="W161" s="119">
        <f>$V$161*$K$161</f>
        <v>0.40100000000000002</v>
      </c>
      <c r="X161" s="119">
        <v>0</v>
      </c>
      <c r="Y161" s="119">
        <f>$X$161*$K$161</f>
        <v>0</v>
      </c>
      <c r="Z161" s="119">
        <v>0</v>
      </c>
      <c r="AA161" s="120">
        <f>$Z$161*$K$161</f>
        <v>0</v>
      </c>
      <c r="AR161" s="6" t="s">
        <v>224</v>
      </c>
      <c r="AT161" s="6" t="s">
        <v>157</v>
      </c>
      <c r="AU161" s="6" t="s">
        <v>102</v>
      </c>
      <c r="AY161" s="6" t="s">
        <v>156</v>
      </c>
      <c r="BE161" s="83">
        <f>IF($U$161="základní",$N$161,0)</f>
        <v>0</v>
      </c>
      <c r="BF161" s="83">
        <f>IF($U$161="snížená",$N$161,0)</f>
        <v>0</v>
      </c>
      <c r="BG161" s="83">
        <f>IF($U$161="zákl. přenesená",$N$161,0)</f>
        <v>0</v>
      </c>
      <c r="BH161" s="83">
        <f>IF($U$161="sníž. přenesená",$N$161,0)</f>
        <v>0</v>
      </c>
      <c r="BI161" s="83">
        <f>IF($U$161="nulová",$N$161,0)</f>
        <v>0</v>
      </c>
      <c r="BJ161" s="6" t="s">
        <v>21</v>
      </c>
      <c r="BK161" s="83">
        <f>ROUND($L$161*$K$161,2)</f>
        <v>0</v>
      </c>
      <c r="BL161" s="6" t="s">
        <v>224</v>
      </c>
    </row>
    <row r="162" spans="2:64" s="104" customFormat="1" ht="30.75" customHeight="1" x14ac:dyDescent="0.3">
      <c r="B162" s="105"/>
      <c r="D162" s="113" t="s">
        <v>1077</v>
      </c>
      <c r="N162" s="205">
        <f>$BK$162</f>
        <v>0</v>
      </c>
      <c r="O162" s="206"/>
      <c r="P162" s="206"/>
      <c r="Q162" s="206"/>
      <c r="R162" s="108"/>
      <c r="T162" s="109"/>
      <c r="W162" s="110">
        <f>SUM($W$163:$W$164)</f>
        <v>0.48299999999999998</v>
      </c>
      <c r="Y162" s="110">
        <f>SUM($Y$163:$Y$164)</f>
        <v>4.8000000000000001E-4</v>
      </c>
      <c r="AA162" s="111">
        <f>SUM($AA$163:$AA$164)</f>
        <v>0</v>
      </c>
      <c r="AR162" s="107" t="s">
        <v>102</v>
      </c>
      <c r="AT162" s="107" t="s">
        <v>81</v>
      </c>
      <c r="AU162" s="107" t="s">
        <v>21</v>
      </c>
      <c r="AY162" s="107" t="s">
        <v>156</v>
      </c>
      <c r="BK162" s="112">
        <f>SUM($BK$163:$BK$164)</f>
        <v>0</v>
      </c>
    </row>
    <row r="163" spans="2:64" s="6" customFormat="1" ht="15.75" customHeight="1" x14ac:dyDescent="0.3">
      <c r="B163" s="22"/>
      <c r="C163" s="114" t="s">
        <v>303</v>
      </c>
      <c r="D163" s="114" t="s">
        <v>157</v>
      </c>
      <c r="E163" s="115" t="s">
        <v>1134</v>
      </c>
      <c r="F163" s="211" t="s">
        <v>1135</v>
      </c>
      <c r="G163" s="212"/>
      <c r="H163" s="212"/>
      <c r="I163" s="212"/>
      <c r="J163" s="116" t="s">
        <v>333</v>
      </c>
      <c r="K163" s="117">
        <v>1</v>
      </c>
      <c r="L163" s="213">
        <v>0</v>
      </c>
      <c r="M163" s="212"/>
      <c r="N163" s="214">
        <f>ROUND($L$163*$K$163,2)</f>
        <v>0</v>
      </c>
      <c r="O163" s="212"/>
      <c r="P163" s="212"/>
      <c r="Q163" s="212"/>
      <c r="R163" s="23"/>
      <c r="T163" s="118"/>
      <c r="U163" s="29" t="s">
        <v>47</v>
      </c>
      <c r="V163" s="119">
        <v>0.48299999999999998</v>
      </c>
      <c r="W163" s="119">
        <f>$V$163*$K$163</f>
        <v>0.48299999999999998</v>
      </c>
      <c r="X163" s="119">
        <v>0</v>
      </c>
      <c r="Y163" s="119">
        <f>$X$163*$K$163</f>
        <v>0</v>
      </c>
      <c r="Z163" s="119">
        <v>0</v>
      </c>
      <c r="AA163" s="120">
        <f>$Z$163*$K$163</f>
        <v>0</v>
      </c>
      <c r="AR163" s="6" t="s">
        <v>224</v>
      </c>
      <c r="AT163" s="6" t="s">
        <v>157</v>
      </c>
      <c r="AU163" s="6" t="s">
        <v>102</v>
      </c>
      <c r="AY163" s="6" t="s">
        <v>156</v>
      </c>
      <c r="BE163" s="83">
        <f>IF($U$163="základní",$N$163,0)</f>
        <v>0</v>
      </c>
      <c r="BF163" s="83">
        <f>IF($U$163="snížená",$N$163,0)</f>
        <v>0</v>
      </c>
      <c r="BG163" s="83">
        <f>IF($U$163="zákl. přenesená",$N$163,0)</f>
        <v>0</v>
      </c>
      <c r="BH163" s="83">
        <f>IF($U$163="sníž. přenesená",$N$163,0)</f>
        <v>0</v>
      </c>
      <c r="BI163" s="83">
        <f>IF($U$163="nulová",$N$163,0)</f>
        <v>0</v>
      </c>
      <c r="BJ163" s="6" t="s">
        <v>21</v>
      </c>
      <c r="BK163" s="83">
        <f>ROUND($L$163*$K$163,2)</f>
        <v>0</v>
      </c>
      <c r="BL163" s="6" t="s">
        <v>224</v>
      </c>
    </row>
    <row r="164" spans="2:64" s="6" customFormat="1" ht="15.75" customHeight="1" x14ac:dyDescent="0.3">
      <c r="B164" s="22"/>
      <c r="C164" s="138" t="s">
        <v>311</v>
      </c>
      <c r="D164" s="138" t="s">
        <v>225</v>
      </c>
      <c r="E164" s="139" t="s">
        <v>1136</v>
      </c>
      <c r="F164" s="223" t="s">
        <v>1137</v>
      </c>
      <c r="G164" s="224"/>
      <c r="H164" s="224"/>
      <c r="I164" s="224"/>
      <c r="J164" s="140" t="s">
        <v>333</v>
      </c>
      <c r="K164" s="141">
        <v>1</v>
      </c>
      <c r="L164" s="225">
        <v>0</v>
      </c>
      <c r="M164" s="224"/>
      <c r="N164" s="226">
        <f>ROUND($L$164*$K$164,2)</f>
        <v>0</v>
      </c>
      <c r="O164" s="212"/>
      <c r="P164" s="212"/>
      <c r="Q164" s="212"/>
      <c r="R164" s="23"/>
      <c r="T164" s="118"/>
      <c r="U164" s="29" t="s">
        <v>47</v>
      </c>
      <c r="V164" s="119">
        <v>0</v>
      </c>
      <c r="W164" s="119">
        <f>$V$164*$K$164</f>
        <v>0</v>
      </c>
      <c r="X164" s="119">
        <v>4.8000000000000001E-4</v>
      </c>
      <c r="Y164" s="119">
        <f>$X$164*$K$164</f>
        <v>4.8000000000000001E-4</v>
      </c>
      <c r="Z164" s="119">
        <v>0</v>
      </c>
      <c r="AA164" s="120">
        <f>$Z$164*$K$164</f>
        <v>0</v>
      </c>
      <c r="AR164" s="6" t="s">
        <v>297</v>
      </c>
      <c r="AT164" s="6" t="s">
        <v>225</v>
      </c>
      <c r="AU164" s="6" t="s">
        <v>102</v>
      </c>
      <c r="AY164" s="6" t="s">
        <v>156</v>
      </c>
      <c r="BE164" s="83">
        <f>IF($U$164="základní",$N$164,0)</f>
        <v>0</v>
      </c>
      <c r="BF164" s="83">
        <f>IF($U$164="snížená",$N$164,0)</f>
        <v>0</v>
      </c>
      <c r="BG164" s="83">
        <f>IF($U$164="zákl. přenesená",$N$164,0)</f>
        <v>0</v>
      </c>
      <c r="BH164" s="83">
        <f>IF($U$164="sníž. přenesená",$N$164,0)</f>
        <v>0</v>
      </c>
      <c r="BI164" s="83">
        <f>IF($U$164="nulová",$N$164,0)</f>
        <v>0</v>
      </c>
      <c r="BJ164" s="6" t="s">
        <v>21</v>
      </c>
      <c r="BK164" s="83">
        <f>ROUND($L$164*$K$164,2)</f>
        <v>0</v>
      </c>
      <c r="BL164" s="6" t="s">
        <v>224</v>
      </c>
    </row>
    <row r="165" spans="2:64" s="104" customFormat="1" ht="37.5" customHeight="1" x14ac:dyDescent="0.35">
      <c r="B165" s="105"/>
      <c r="D165" s="106" t="s">
        <v>1078</v>
      </c>
      <c r="N165" s="207">
        <f>$BK$165</f>
        <v>0</v>
      </c>
      <c r="O165" s="206"/>
      <c r="P165" s="206"/>
      <c r="Q165" s="206"/>
      <c r="R165" s="108"/>
      <c r="T165" s="109"/>
      <c r="W165" s="110">
        <f>SUM($W$166:$W$167)</f>
        <v>0</v>
      </c>
      <c r="Y165" s="110">
        <f>SUM($Y$166:$Y$167)</f>
        <v>0</v>
      </c>
      <c r="AA165" s="111">
        <f>SUM($AA$166:$AA$167)</f>
        <v>0</v>
      </c>
      <c r="AR165" s="107" t="s">
        <v>161</v>
      </c>
      <c r="AT165" s="107" t="s">
        <v>81</v>
      </c>
      <c r="AU165" s="107" t="s">
        <v>82</v>
      </c>
      <c r="AY165" s="107" t="s">
        <v>156</v>
      </c>
      <c r="BK165" s="112">
        <f>SUM($BK$166:$BK$167)</f>
        <v>0</v>
      </c>
    </row>
    <row r="166" spans="2:64" s="6" customFormat="1" ht="15.75" customHeight="1" x14ac:dyDescent="0.3">
      <c r="B166" s="22"/>
      <c r="C166" s="114" t="s">
        <v>316</v>
      </c>
      <c r="D166" s="114" t="s">
        <v>157</v>
      </c>
      <c r="E166" s="115" t="s">
        <v>1138</v>
      </c>
      <c r="F166" s="211" t="s">
        <v>1139</v>
      </c>
      <c r="G166" s="212"/>
      <c r="H166" s="212"/>
      <c r="I166" s="212"/>
      <c r="J166" s="116" t="s">
        <v>892</v>
      </c>
      <c r="K166" s="117">
        <v>1</v>
      </c>
      <c r="L166" s="213">
        <v>0</v>
      </c>
      <c r="M166" s="212"/>
      <c r="N166" s="214">
        <f>ROUND($L$166*$K$166,2)</f>
        <v>0</v>
      </c>
      <c r="O166" s="212"/>
      <c r="P166" s="212"/>
      <c r="Q166" s="212"/>
      <c r="R166" s="23"/>
      <c r="T166" s="118"/>
      <c r="U166" s="29" t="s">
        <v>47</v>
      </c>
      <c r="V166" s="119">
        <v>0</v>
      </c>
      <c r="W166" s="119">
        <f>$V$166*$K$166</f>
        <v>0</v>
      </c>
      <c r="X166" s="119">
        <v>0</v>
      </c>
      <c r="Y166" s="119">
        <f>$X$166*$K$166</f>
        <v>0</v>
      </c>
      <c r="Z166" s="119">
        <v>0</v>
      </c>
      <c r="AA166" s="120">
        <f>$Z$166*$K$166</f>
        <v>0</v>
      </c>
      <c r="AR166" s="6" t="s">
        <v>888</v>
      </c>
      <c r="AT166" s="6" t="s">
        <v>157</v>
      </c>
      <c r="AU166" s="6" t="s">
        <v>21</v>
      </c>
      <c r="AY166" s="6" t="s">
        <v>156</v>
      </c>
      <c r="BE166" s="83">
        <f>IF($U$166="základní",$N$166,0)</f>
        <v>0</v>
      </c>
      <c r="BF166" s="83">
        <f>IF($U$166="snížená",$N$166,0)</f>
        <v>0</v>
      </c>
      <c r="BG166" s="83">
        <f>IF($U$166="zákl. přenesená",$N$166,0)</f>
        <v>0</v>
      </c>
      <c r="BH166" s="83">
        <f>IF($U$166="sníž. přenesená",$N$166,0)</f>
        <v>0</v>
      </c>
      <c r="BI166" s="83">
        <f>IF($U$166="nulová",$N$166,0)</f>
        <v>0</v>
      </c>
      <c r="BJ166" s="6" t="s">
        <v>21</v>
      </c>
      <c r="BK166" s="83">
        <f>ROUND($L$166*$K$166,2)</f>
        <v>0</v>
      </c>
      <c r="BL166" s="6" t="s">
        <v>888</v>
      </c>
    </row>
    <row r="167" spans="2:64" s="6" customFormat="1" ht="15.75" customHeight="1" x14ac:dyDescent="0.3">
      <c r="B167" s="22"/>
      <c r="C167" s="114" t="s">
        <v>323</v>
      </c>
      <c r="D167" s="114" t="s">
        <v>157</v>
      </c>
      <c r="E167" s="115" t="s">
        <v>1140</v>
      </c>
      <c r="F167" s="211" t="s">
        <v>1141</v>
      </c>
      <c r="G167" s="212"/>
      <c r="H167" s="212"/>
      <c r="I167" s="212"/>
      <c r="J167" s="116" t="s">
        <v>892</v>
      </c>
      <c r="K167" s="117">
        <v>1</v>
      </c>
      <c r="L167" s="213">
        <v>0</v>
      </c>
      <c r="M167" s="212"/>
      <c r="N167" s="214">
        <f>ROUND($L$167*$K$167,2)</f>
        <v>0</v>
      </c>
      <c r="O167" s="212"/>
      <c r="P167" s="212"/>
      <c r="Q167" s="212"/>
      <c r="R167" s="23"/>
      <c r="T167" s="118"/>
      <c r="U167" s="29" t="s">
        <v>47</v>
      </c>
      <c r="V167" s="119">
        <v>0</v>
      </c>
      <c r="W167" s="119">
        <f>$V$167*$K$167</f>
        <v>0</v>
      </c>
      <c r="X167" s="119">
        <v>0</v>
      </c>
      <c r="Y167" s="119">
        <f>$X$167*$K$167</f>
        <v>0</v>
      </c>
      <c r="Z167" s="119">
        <v>0</v>
      </c>
      <c r="AA167" s="120">
        <f>$Z$167*$K$167</f>
        <v>0</v>
      </c>
      <c r="AR167" s="6" t="s">
        <v>888</v>
      </c>
      <c r="AT167" s="6" t="s">
        <v>157</v>
      </c>
      <c r="AU167" s="6" t="s">
        <v>21</v>
      </c>
      <c r="AY167" s="6" t="s">
        <v>156</v>
      </c>
      <c r="BE167" s="83">
        <f>IF($U$167="základní",$N$167,0)</f>
        <v>0</v>
      </c>
      <c r="BF167" s="83">
        <f>IF($U$167="snížená",$N$167,0)</f>
        <v>0</v>
      </c>
      <c r="BG167" s="83">
        <f>IF($U$167="zákl. přenesená",$N$167,0)</f>
        <v>0</v>
      </c>
      <c r="BH167" s="83">
        <f>IF($U$167="sníž. přenesená",$N$167,0)</f>
        <v>0</v>
      </c>
      <c r="BI167" s="83">
        <f>IF($U$167="nulová",$N$167,0)</f>
        <v>0</v>
      </c>
      <c r="BJ167" s="6" t="s">
        <v>21</v>
      </c>
      <c r="BK167" s="83">
        <f>ROUND($L$167*$K$167,2)</f>
        <v>0</v>
      </c>
      <c r="BL167" s="6" t="s">
        <v>888</v>
      </c>
    </row>
    <row r="168" spans="2:64" s="104" customFormat="1" ht="37.5" customHeight="1" x14ac:dyDescent="0.35">
      <c r="B168" s="105"/>
      <c r="D168" s="106" t="s">
        <v>138</v>
      </c>
      <c r="N168" s="207">
        <f>$BK$168</f>
        <v>0</v>
      </c>
      <c r="O168" s="206"/>
      <c r="P168" s="206"/>
      <c r="Q168" s="206"/>
      <c r="R168" s="108"/>
      <c r="T168" s="109"/>
      <c r="W168" s="110">
        <f>$W$169</f>
        <v>0</v>
      </c>
      <c r="Y168" s="110">
        <f>$Y$169</f>
        <v>0</v>
      </c>
      <c r="AA168" s="111">
        <f>$AA$169</f>
        <v>0</v>
      </c>
      <c r="AR168" s="107" t="s">
        <v>172</v>
      </c>
      <c r="AT168" s="107" t="s">
        <v>81</v>
      </c>
      <c r="AU168" s="107" t="s">
        <v>82</v>
      </c>
      <c r="AY168" s="107" t="s">
        <v>156</v>
      </c>
      <c r="BK168" s="112">
        <f>$BK$169</f>
        <v>0</v>
      </c>
    </row>
    <row r="169" spans="2:64" s="104" customFormat="1" ht="21" customHeight="1" x14ac:dyDescent="0.3">
      <c r="B169" s="105"/>
      <c r="D169" s="113" t="s">
        <v>1079</v>
      </c>
      <c r="N169" s="205">
        <f>$BK$169</f>
        <v>0</v>
      </c>
      <c r="O169" s="206"/>
      <c r="P169" s="206"/>
      <c r="Q169" s="206"/>
      <c r="R169" s="108"/>
      <c r="T169" s="109"/>
      <c r="W169" s="110">
        <f>$W$170</f>
        <v>0</v>
      </c>
      <c r="Y169" s="110">
        <f>$Y$170</f>
        <v>0</v>
      </c>
      <c r="AA169" s="111">
        <f>$AA$170</f>
        <v>0</v>
      </c>
      <c r="AR169" s="107" t="s">
        <v>172</v>
      </c>
      <c r="AT169" s="107" t="s">
        <v>81</v>
      </c>
      <c r="AU169" s="107" t="s">
        <v>21</v>
      </c>
      <c r="AY169" s="107" t="s">
        <v>156</v>
      </c>
      <c r="BK169" s="112">
        <f>$BK$170</f>
        <v>0</v>
      </c>
    </row>
    <row r="170" spans="2:64" s="6" customFormat="1" ht="15.75" customHeight="1" x14ac:dyDescent="0.3">
      <c r="B170" s="22"/>
      <c r="C170" s="114" t="s">
        <v>327</v>
      </c>
      <c r="D170" s="114" t="s">
        <v>157</v>
      </c>
      <c r="E170" s="115" t="s">
        <v>1142</v>
      </c>
      <c r="F170" s="211" t="s">
        <v>1143</v>
      </c>
      <c r="G170" s="212"/>
      <c r="H170" s="212"/>
      <c r="I170" s="212"/>
      <c r="J170" s="116" t="s">
        <v>892</v>
      </c>
      <c r="K170" s="117">
        <v>1</v>
      </c>
      <c r="L170" s="213">
        <v>0</v>
      </c>
      <c r="M170" s="212"/>
      <c r="N170" s="214">
        <f>ROUND($L$170*$K$170,2)</f>
        <v>0</v>
      </c>
      <c r="O170" s="212"/>
      <c r="P170" s="212"/>
      <c r="Q170" s="212"/>
      <c r="R170" s="23"/>
      <c r="T170" s="118"/>
      <c r="U170" s="29" t="s">
        <v>47</v>
      </c>
      <c r="V170" s="119">
        <v>0</v>
      </c>
      <c r="W170" s="119">
        <f>$V$170*$K$170</f>
        <v>0</v>
      </c>
      <c r="X170" s="119">
        <v>0</v>
      </c>
      <c r="Y170" s="119">
        <f>$X$170*$K$170</f>
        <v>0</v>
      </c>
      <c r="Z170" s="119">
        <v>0</v>
      </c>
      <c r="AA170" s="120">
        <f>$Z$170*$K$170</f>
        <v>0</v>
      </c>
      <c r="AR170" s="6" t="s">
        <v>893</v>
      </c>
      <c r="AT170" s="6" t="s">
        <v>157</v>
      </c>
      <c r="AU170" s="6" t="s">
        <v>102</v>
      </c>
      <c r="AY170" s="6" t="s">
        <v>156</v>
      </c>
      <c r="BE170" s="83">
        <f>IF($U$170="základní",$N$170,0)</f>
        <v>0</v>
      </c>
      <c r="BF170" s="83">
        <f>IF($U$170="snížená",$N$170,0)</f>
        <v>0</v>
      </c>
      <c r="BG170" s="83">
        <f>IF($U$170="zákl. přenesená",$N$170,0)</f>
        <v>0</v>
      </c>
      <c r="BH170" s="83">
        <f>IF($U$170="sníž. přenesená",$N$170,0)</f>
        <v>0</v>
      </c>
      <c r="BI170" s="83">
        <f>IF($U$170="nulová",$N$170,0)</f>
        <v>0</v>
      </c>
      <c r="BJ170" s="6" t="s">
        <v>21</v>
      </c>
      <c r="BK170" s="83">
        <f>ROUND($L$170*$K$170,2)</f>
        <v>0</v>
      </c>
      <c r="BL170" s="6" t="s">
        <v>893</v>
      </c>
    </row>
    <row r="171" spans="2:64" s="6" customFormat="1" ht="51" customHeight="1" x14ac:dyDescent="0.35">
      <c r="B171" s="22"/>
      <c r="D171" s="106" t="s">
        <v>930</v>
      </c>
      <c r="N171" s="207">
        <f>$BK$171</f>
        <v>0</v>
      </c>
      <c r="O171" s="172"/>
      <c r="P171" s="172"/>
      <c r="Q171" s="172"/>
      <c r="R171" s="23"/>
      <c r="T171" s="148"/>
      <c r="U171" s="41"/>
      <c r="V171" s="41"/>
      <c r="W171" s="41"/>
      <c r="X171" s="41"/>
      <c r="Y171" s="41"/>
      <c r="Z171" s="41"/>
      <c r="AA171" s="43"/>
      <c r="AT171" s="6" t="s">
        <v>81</v>
      </c>
      <c r="AU171" s="6" t="s">
        <v>82</v>
      </c>
      <c r="AY171" s="6" t="s">
        <v>931</v>
      </c>
      <c r="BK171" s="83">
        <v>0</v>
      </c>
    </row>
    <row r="172" spans="2:64" s="6" customFormat="1" ht="7.5" customHeight="1" x14ac:dyDescent="0.3">
      <c r="B172" s="44"/>
      <c r="C172" s="45"/>
      <c r="D172" s="45"/>
      <c r="E172" s="45"/>
      <c r="F172" s="45"/>
      <c r="G172" s="45"/>
      <c r="H172" s="45"/>
      <c r="I172" s="45"/>
      <c r="J172" s="45"/>
      <c r="K172" s="45"/>
      <c r="L172" s="45"/>
      <c r="M172" s="45"/>
      <c r="N172" s="45"/>
      <c r="O172" s="45"/>
      <c r="P172" s="45"/>
      <c r="Q172" s="45"/>
      <c r="R172" s="46"/>
    </row>
    <row r="769" s="2" customFormat="1" ht="14.25" customHeight="1" x14ac:dyDescent="0.3"/>
  </sheetData>
  <mergeCells count="187">
    <mergeCell ref="O12:P12"/>
    <mergeCell ref="O14:P14"/>
    <mergeCell ref="E15:L15"/>
    <mergeCell ref="O15:P15"/>
    <mergeCell ref="O17:P17"/>
    <mergeCell ref="O18:P18"/>
    <mergeCell ref="C2:Q2"/>
    <mergeCell ref="C4:Q4"/>
    <mergeCell ref="F6:P6"/>
    <mergeCell ref="F7:P7"/>
    <mergeCell ref="O9:P9"/>
    <mergeCell ref="O11:P11"/>
    <mergeCell ref="H30:J30"/>
    <mergeCell ref="M30:P30"/>
    <mergeCell ref="H31:J31"/>
    <mergeCell ref="M31:P31"/>
    <mergeCell ref="H32:J32"/>
    <mergeCell ref="M32:P32"/>
    <mergeCell ref="O20:P20"/>
    <mergeCell ref="O21:P21"/>
    <mergeCell ref="M24:P24"/>
    <mergeCell ref="M25:P25"/>
    <mergeCell ref="M27:P27"/>
    <mergeCell ref="H29:J29"/>
    <mergeCell ref="M29:P29"/>
    <mergeCell ref="C86:G86"/>
    <mergeCell ref="N86:Q86"/>
    <mergeCell ref="N88:Q88"/>
    <mergeCell ref="H33:J33"/>
    <mergeCell ref="M33:P33"/>
    <mergeCell ref="L35:P35"/>
    <mergeCell ref="C76:Q76"/>
    <mergeCell ref="F78:P78"/>
    <mergeCell ref="F79:P79"/>
    <mergeCell ref="N89:Q89"/>
    <mergeCell ref="N90:Q90"/>
    <mergeCell ref="N91:Q91"/>
    <mergeCell ref="N92:Q92"/>
    <mergeCell ref="N93:Q93"/>
    <mergeCell ref="N94:Q94"/>
    <mergeCell ref="M81:P81"/>
    <mergeCell ref="M83:Q83"/>
    <mergeCell ref="M84:Q84"/>
    <mergeCell ref="N102:Q102"/>
    <mergeCell ref="N95:Q95"/>
    <mergeCell ref="N96:Q96"/>
    <mergeCell ref="N97:Q97"/>
    <mergeCell ref="N98:Q98"/>
    <mergeCell ref="N99:Q99"/>
    <mergeCell ref="N100:Q100"/>
    <mergeCell ref="C110:Q110"/>
    <mergeCell ref="F112:P112"/>
    <mergeCell ref="F113:P113"/>
    <mergeCell ref="M115:P115"/>
    <mergeCell ref="M117:Q117"/>
    <mergeCell ref="M118:Q118"/>
    <mergeCell ref="L104:Q104"/>
    <mergeCell ref="F120:I120"/>
    <mergeCell ref="L120:M120"/>
    <mergeCell ref="N120:Q120"/>
    <mergeCell ref="F124:I124"/>
    <mergeCell ref="L124:M124"/>
    <mergeCell ref="N124:Q124"/>
    <mergeCell ref="N121:Q121"/>
    <mergeCell ref="N122:Q122"/>
    <mergeCell ref="N123:Q123"/>
    <mergeCell ref="F127:I127"/>
    <mergeCell ref="L127:M127"/>
    <mergeCell ref="N127:Q127"/>
    <mergeCell ref="F130:I130"/>
    <mergeCell ref="L130:M130"/>
    <mergeCell ref="N130:Q130"/>
    <mergeCell ref="N128:Q128"/>
    <mergeCell ref="N129:Q129"/>
    <mergeCell ref="F125:I125"/>
    <mergeCell ref="L125:M125"/>
    <mergeCell ref="N125:Q125"/>
    <mergeCell ref="F126:I126"/>
    <mergeCell ref="L126:M126"/>
    <mergeCell ref="N126:Q126"/>
    <mergeCell ref="F134:I134"/>
    <mergeCell ref="L134:M134"/>
    <mergeCell ref="N134:Q134"/>
    <mergeCell ref="F135:I135"/>
    <mergeCell ref="L135:M135"/>
    <mergeCell ref="N135:Q135"/>
    <mergeCell ref="F131:I131"/>
    <mergeCell ref="L131:M131"/>
    <mergeCell ref="N131:Q131"/>
    <mergeCell ref="F132:I132"/>
    <mergeCell ref="L132:M132"/>
    <mergeCell ref="N132:Q132"/>
    <mergeCell ref="F138:I138"/>
    <mergeCell ref="L138:M138"/>
    <mergeCell ref="N138:Q138"/>
    <mergeCell ref="F139:I139"/>
    <mergeCell ref="L139:M139"/>
    <mergeCell ref="N139:Q139"/>
    <mergeCell ref="F136:I136"/>
    <mergeCell ref="L136:M136"/>
    <mergeCell ref="N136:Q136"/>
    <mergeCell ref="F137:I137"/>
    <mergeCell ref="L137:M137"/>
    <mergeCell ref="N137:Q137"/>
    <mergeCell ref="F143:I143"/>
    <mergeCell ref="L143:M143"/>
    <mergeCell ref="N143:Q143"/>
    <mergeCell ref="F144:I144"/>
    <mergeCell ref="L144:M144"/>
    <mergeCell ref="N144:Q144"/>
    <mergeCell ref="F141:I141"/>
    <mergeCell ref="L141:M141"/>
    <mergeCell ref="N141:Q141"/>
    <mergeCell ref="F142:I142"/>
    <mergeCell ref="L142:M142"/>
    <mergeCell ref="N142:Q142"/>
    <mergeCell ref="F147:I147"/>
    <mergeCell ref="L147:M147"/>
    <mergeCell ref="N147:Q147"/>
    <mergeCell ref="F148:I148"/>
    <mergeCell ref="L148:M148"/>
    <mergeCell ref="N148:Q148"/>
    <mergeCell ref="F145:I145"/>
    <mergeCell ref="L145:M145"/>
    <mergeCell ref="N145:Q145"/>
    <mergeCell ref="F146:I146"/>
    <mergeCell ref="L146:M146"/>
    <mergeCell ref="N146:Q146"/>
    <mergeCell ref="F151:I151"/>
    <mergeCell ref="L151:M151"/>
    <mergeCell ref="N151:Q151"/>
    <mergeCell ref="F152:I152"/>
    <mergeCell ref="L152:M152"/>
    <mergeCell ref="N152:Q152"/>
    <mergeCell ref="F149:I149"/>
    <mergeCell ref="L149:M149"/>
    <mergeCell ref="N149:Q149"/>
    <mergeCell ref="F150:I150"/>
    <mergeCell ref="L150:M150"/>
    <mergeCell ref="N150:Q150"/>
    <mergeCell ref="F156:I156"/>
    <mergeCell ref="L156:M156"/>
    <mergeCell ref="N156:Q156"/>
    <mergeCell ref="F158:I158"/>
    <mergeCell ref="L158:M158"/>
    <mergeCell ref="N158:Q158"/>
    <mergeCell ref="F154:I154"/>
    <mergeCell ref="L154:M154"/>
    <mergeCell ref="N154:Q154"/>
    <mergeCell ref="F155:I155"/>
    <mergeCell ref="L155:M155"/>
    <mergeCell ref="N155:Q155"/>
    <mergeCell ref="L161:M161"/>
    <mergeCell ref="N161:Q161"/>
    <mergeCell ref="F163:I163"/>
    <mergeCell ref="L163:M163"/>
    <mergeCell ref="N163:Q163"/>
    <mergeCell ref="F159:I159"/>
    <mergeCell ref="L159:M159"/>
    <mergeCell ref="N159:Q159"/>
    <mergeCell ref="F160:I160"/>
    <mergeCell ref="L160:M160"/>
    <mergeCell ref="N160:Q160"/>
    <mergeCell ref="N171:Q171"/>
    <mergeCell ref="H1:K1"/>
    <mergeCell ref="S2:AC2"/>
    <mergeCell ref="N133:Q133"/>
    <mergeCell ref="N140:Q140"/>
    <mergeCell ref="N153:Q153"/>
    <mergeCell ref="N157:Q157"/>
    <mergeCell ref="N162:Q162"/>
    <mergeCell ref="N165:Q165"/>
    <mergeCell ref="F167:I167"/>
    <mergeCell ref="L167:M167"/>
    <mergeCell ref="N167:Q167"/>
    <mergeCell ref="F170:I170"/>
    <mergeCell ref="L170:M170"/>
    <mergeCell ref="N170:Q170"/>
    <mergeCell ref="N168:Q168"/>
    <mergeCell ref="N169:Q169"/>
    <mergeCell ref="F164:I164"/>
    <mergeCell ref="L164:M164"/>
    <mergeCell ref="N164:Q164"/>
    <mergeCell ref="F166:I166"/>
    <mergeCell ref="L166:M166"/>
    <mergeCell ref="N166:Q166"/>
    <mergeCell ref="F161:I161"/>
  </mergeCells>
  <hyperlinks>
    <hyperlink ref="F1:G1" location="C2" tooltip="Krycí list rozpočtu" display="1) Krycí list rozpočtu"/>
    <hyperlink ref="H1:K1" location="C86" tooltip="Rekapitulace rozpočtu" display="2) Rekapitulace rozpočtu"/>
    <hyperlink ref="L1" location="C126" tooltip="Rozpočet" display="3) Rozpočet"/>
    <hyperlink ref="S1:T1" location="'Rekapitulace stavby'!C2" tooltip="Rekapitulace stavby" display="Rekapitulace stavby"/>
  </hyperlinks>
  <pageMargins left="0.59027779102325439" right="0.59027779102325439" top="0.59027779102325439" bottom="0.59027779102325439" header="0" footer="0"/>
  <pageSetup paperSize="9" scale="95" fitToHeight="100" orientation="portrait" blackAndWhite="1" r:id="rId1"/>
  <headerFooter alignWithMargins="0">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001 - Architektonicko-sta...</vt:lpstr>
      <vt:lpstr>002 - ZTI a ÚT</vt:lpstr>
      <vt:lpstr>003 - Elektroinstalace</vt:lpstr>
      <vt:lpstr>'001 - Architektonicko-sta...'!Názvy_tisku</vt:lpstr>
      <vt:lpstr>'002 - ZTI a ÚT'!Názvy_tisku</vt:lpstr>
      <vt:lpstr>'003 - Elektroinstalace'!Názvy_tisku</vt:lpstr>
      <vt:lpstr>'Rekapitulace stavby'!Názvy_tisku</vt:lpstr>
      <vt:lpstr>'001 - Architektonicko-sta...'!Oblast_tisku</vt:lpstr>
      <vt:lpstr>'002 - ZTI a ÚT'!Oblast_tisku</vt:lpstr>
      <vt:lpstr>'003 - Elektroinstalace'!Oblast_tisku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dc:creator>
  <cp:lastModifiedBy>Šárka Fruncová</cp:lastModifiedBy>
  <cp:lastPrinted>2014-09-30T15:33:38Z</cp:lastPrinted>
  <dcterms:created xsi:type="dcterms:W3CDTF">2014-09-30T15:41:51Z</dcterms:created>
  <dcterms:modified xsi:type="dcterms:W3CDTF">2014-10-20T11:41:39Z</dcterms:modified>
</cp:coreProperties>
</file>