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240" yWindow="108" windowWidth="14808" windowHeight="8016" activeTab="1"/>
  </bookViews>
  <sheets>
    <sheet name="Rekapitulace" sheetId="3" r:id="rId1"/>
    <sheet name="Výkaz výměr" sheetId="1" r:id="rId2"/>
  </sheets>
  <externalReferences>
    <externalReference r:id="rId3"/>
  </externalReferences>
  <definedNames>
    <definedName name="cisloobjektu">'[1]Krycí list'!$A$4</definedName>
    <definedName name="cislostavby">'[1]Krycí list'!$A$6</definedName>
    <definedName name="Dodavka">Rekapitulace!#REF!</definedName>
    <definedName name="HSV">Rekapitulace!$F$25</definedName>
    <definedName name="Mont">Rekapitulace!#REF!</definedName>
    <definedName name="nazevobjektu">'[1]Krycí list'!$C$4</definedName>
    <definedName name="nazevstavby">'[1]Krycí list'!$C$6</definedName>
    <definedName name="_xlnm.Print_Titles" localSheetId="1">'Výkaz výměr'!$1:$5</definedName>
    <definedName name="_xlnm.Print_Area" localSheetId="0">Rekapitulace!$A$1:$G$33</definedName>
    <definedName name="_xlnm.Print_Area" localSheetId="1">'Výkaz výměr'!$A$1:$N$125</definedName>
    <definedName name="PSV">Rekapitulace!#REF!</definedName>
  </definedNames>
  <calcPr calcId="152511"/>
</workbook>
</file>

<file path=xl/calcChain.xml><?xml version="1.0" encoding="utf-8"?>
<calcChain xmlns="http://schemas.openxmlformats.org/spreadsheetml/2006/main">
  <c r="J33" i="1" l="1"/>
  <c r="J31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46" i="1"/>
  <c r="J45" i="1"/>
  <c r="J44" i="1"/>
  <c r="J43" i="1"/>
  <c r="J42" i="1"/>
  <c r="J41" i="1"/>
  <c r="J40" i="1"/>
  <c r="J39" i="1"/>
  <c r="J38" i="1"/>
  <c r="J55" i="1"/>
  <c r="J54" i="1"/>
  <c r="J53" i="1"/>
  <c r="J52" i="1"/>
  <c r="J51" i="1"/>
  <c r="J50" i="1"/>
  <c r="J49" i="1"/>
  <c r="J48" i="1"/>
  <c r="J59" i="1"/>
  <c r="J58" i="1"/>
  <c r="J57" i="1"/>
  <c r="J63" i="1"/>
  <c r="J62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115" i="1"/>
  <c r="J114" i="1"/>
  <c r="J113" i="1"/>
  <c r="J112" i="1"/>
  <c r="J111" i="1"/>
  <c r="J122" i="1"/>
  <c r="J121" i="1"/>
  <c r="J120" i="1"/>
  <c r="J119" i="1"/>
  <c r="J118" i="1"/>
  <c r="J117" i="1"/>
  <c r="J123" i="1"/>
  <c r="B117" i="1" l="1"/>
  <c r="B118" i="1" s="1"/>
  <c r="B119" i="1" s="1"/>
  <c r="B120" i="1" s="1"/>
  <c r="B121" i="1" s="1"/>
  <c r="B122" i="1" s="1"/>
  <c r="B123" i="1" s="1"/>
  <c r="B112" i="1"/>
  <c r="B113" i="1" s="1"/>
  <c r="B114" i="1" s="1"/>
  <c r="B115" i="1" s="1"/>
  <c r="B111" i="1"/>
  <c r="B67" i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66" i="1"/>
  <c r="B65" i="1"/>
  <c r="B63" i="1"/>
  <c r="B62" i="1"/>
  <c r="B58" i="1"/>
  <c r="B59" i="1" s="1"/>
  <c r="B57" i="1"/>
  <c r="B49" i="1"/>
  <c r="B50" i="1" s="1"/>
  <c r="B51" i="1" s="1"/>
  <c r="B52" i="1" s="1"/>
  <c r="B53" i="1" s="1"/>
  <c r="B54" i="1" s="1"/>
  <c r="B55" i="1" s="1"/>
  <c r="B48" i="1"/>
  <c r="B40" i="1"/>
  <c r="B41" i="1"/>
  <c r="B42" i="1"/>
  <c r="B43" i="1"/>
  <c r="B44" i="1" s="1"/>
  <c r="B45" i="1" s="1"/>
  <c r="B46" i="1" s="1"/>
  <c r="B39" i="1"/>
  <c r="B38" i="1"/>
  <c r="B33" i="1"/>
  <c r="B31" i="1"/>
  <c r="B10" i="1"/>
  <c r="B11" i="1"/>
  <c r="B12" i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9" i="1"/>
  <c r="H121" i="1"/>
  <c r="H95" i="1" l="1"/>
  <c r="H100" i="1"/>
  <c r="H44" i="1"/>
  <c r="F20" i="3" l="1"/>
  <c r="F19" i="3"/>
  <c r="F18" i="3"/>
  <c r="C23" i="3"/>
  <c r="C22" i="3"/>
  <c r="C21" i="3"/>
  <c r="C20" i="3"/>
  <c r="C19" i="3"/>
  <c r="C18" i="3"/>
  <c r="C17" i="3"/>
  <c r="B16" i="3"/>
  <c r="C15" i="3"/>
  <c r="C14" i="3"/>
  <c r="C13" i="3"/>
  <c r="B12" i="3"/>
  <c r="D4" i="3"/>
  <c r="D3" i="3"/>
  <c r="H124" i="1"/>
  <c r="H34" i="1"/>
  <c r="N51" i="1"/>
  <c r="N48" i="1"/>
  <c r="H48" i="1" s="1"/>
  <c r="N52" i="1"/>
  <c r="M57" i="1"/>
  <c r="N57" i="1"/>
  <c r="H68" i="1"/>
  <c r="N45" i="1"/>
  <c r="N62" i="1" s="1"/>
  <c r="N63" i="1" s="1"/>
  <c r="N40" i="1"/>
  <c r="H40" i="1" s="1"/>
  <c r="H41" i="1"/>
  <c r="F17" i="3" s="1"/>
  <c r="N39" i="1"/>
  <c r="N38" i="1"/>
  <c r="N25" i="1"/>
  <c r="M25" i="1"/>
  <c r="H106" i="1"/>
  <c r="H105" i="1"/>
  <c r="H93" i="1"/>
  <c r="H92" i="1"/>
  <c r="H91" i="1"/>
  <c r="H90" i="1"/>
  <c r="H89" i="1"/>
  <c r="H86" i="1"/>
  <c r="H85" i="1"/>
  <c r="H84" i="1"/>
  <c r="H79" i="1"/>
  <c r="H78" i="1"/>
  <c r="H77" i="1"/>
  <c r="H46" i="1"/>
  <c r="H59" i="1"/>
  <c r="H58" i="1"/>
  <c r="H56" i="1"/>
  <c r="M39" i="1"/>
  <c r="M38" i="1"/>
  <c r="H65" i="1"/>
  <c r="H119" i="1"/>
  <c r="H118" i="1"/>
  <c r="H117" i="1"/>
  <c r="H111" i="1"/>
  <c r="F22" i="3" s="1"/>
  <c r="H115" i="1"/>
  <c r="H114" i="1"/>
  <c r="H113" i="1"/>
  <c r="M51" i="1"/>
  <c r="H61" i="1"/>
  <c r="H60" i="1"/>
  <c r="M45" i="1"/>
  <c r="M42" i="1"/>
  <c r="N42" i="1" s="1"/>
  <c r="M43" i="1"/>
  <c r="H43" i="1" s="1"/>
  <c r="N33" i="1"/>
  <c r="H33" i="1" s="1"/>
  <c r="F15" i="3" s="1"/>
  <c r="N24" i="1"/>
  <c r="N23" i="1" s="1"/>
  <c r="N15" i="1"/>
  <c r="H11" i="1"/>
  <c r="N12" i="1"/>
  <c r="H12" i="1" s="1"/>
  <c r="N13" i="1"/>
  <c r="H13" i="1" s="1"/>
  <c r="N14" i="1"/>
  <c r="N18" i="1"/>
  <c r="H47" i="1"/>
  <c r="H9" i="1"/>
  <c r="H10" i="1"/>
  <c r="H17" i="1"/>
  <c r="H19" i="1"/>
  <c r="H20" i="1"/>
  <c r="H21" i="1"/>
  <c r="H22" i="1"/>
  <c r="H30" i="1"/>
  <c r="H31" i="1"/>
  <c r="F14" i="3" s="1"/>
  <c r="H32" i="1"/>
  <c r="H64" i="1"/>
  <c r="H66" i="1"/>
  <c r="H67" i="1"/>
  <c r="H69" i="1"/>
  <c r="H70" i="1"/>
  <c r="H72" i="1"/>
  <c r="H73" i="1"/>
  <c r="H110" i="1"/>
  <c r="H112" i="1"/>
  <c r="H8" i="1"/>
  <c r="M24" i="1"/>
  <c r="M23" i="1" s="1"/>
  <c r="M18" i="1"/>
  <c r="M16" i="1"/>
  <c r="H16" i="1" s="1"/>
  <c r="M15" i="1"/>
  <c r="M14" i="1"/>
  <c r="F23" i="3" l="1"/>
  <c r="H57" i="1"/>
  <c r="N49" i="1"/>
  <c r="H45" i="1"/>
  <c r="N55" i="1"/>
  <c r="N54" i="1"/>
  <c r="N53" i="1"/>
  <c r="H51" i="1"/>
  <c r="H39" i="1"/>
  <c r="H38" i="1"/>
  <c r="H87" i="1"/>
  <c r="H88" i="1"/>
  <c r="M52" i="1"/>
  <c r="M53" i="1" s="1"/>
  <c r="H42" i="1"/>
  <c r="M62" i="1"/>
  <c r="H14" i="1"/>
  <c r="H18" i="1"/>
  <c r="H15" i="1"/>
  <c r="H23" i="1"/>
  <c r="H24" i="1"/>
  <c r="H94" i="1" l="1"/>
  <c r="H53" i="1"/>
  <c r="H49" i="1"/>
  <c r="N50" i="1"/>
  <c r="H50" i="1" s="1"/>
  <c r="M55" i="1"/>
  <c r="H55" i="1" s="1"/>
  <c r="H52" i="1"/>
  <c r="H28" i="1"/>
  <c r="H29" i="1" s="1"/>
  <c r="H109" i="1"/>
  <c r="M54" i="1"/>
  <c r="H54" i="1" s="1"/>
  <c r="M63" i="1"/>
  <c r="H63" i="1" s="1"/>
  <c r="H62" i="1"/>
  <c r="F21" i="3" l="1"/>
  <c r="F16" i="3" s="1"/>
  <c r="H27" i="1"/>
  <c r="H26" i="1"/>
  <c r="H25" i="1" l="1"/>
  <c r="F13" i="3" l="1"/>
  <c r="F12" i="3" s="1"/>
  <c r="F25" i="3" s="1"/>
  <c r="F30" i="3" s="1"/>
  <c r="F31" i="3" s="1"/>
  <c r="F32" i="3" s="1"/>
  <c r="J34" i="1"/>
  <c r="F24" i="3" l="1"/>
  <c r="J124" i="1"/>
</calcChain>
</file>

<file path=xl/sharedStrings.xml><?xml version="1.0" encoding="utf-8"?>
<sst xmlns="http://schemas.openxmlformats.org/spreadsheetml/2006/main" count="420" uniqueCount="260">
  <si>
    <t>B01</t>
  </si>
  <si>
    <t>MJ</t>
  </si>
  <si>
    <t>počet</t>
  </si>
  <si>
    <t>cena/MJ</t>
  </si>
  <si>
    <t>cena</t>
  </si>
  <si>
    <t>[Kč/MJ]</t>
  </si>
  <si>
    <t>[Kč]</t>
  </si>
  <si>
    <t>[m2]</t>
  </si>
  <si>
    <t>0032.RAB</t>
  </si>
  <si>
    <t>Bourání dlažeb keramických bez podkladnch vrstev, tl. přes 10 mm</t>
  </si>
  <si>
    <t>0010.RA0</t>
  </si>
  <si>
    <t>Otlučení omítek vnitřních stěn vápenocementových</t>
  </si>
  <si>
    <t>Odsekání obkladů vnitřních</t>
  </si>
  <si>
    <t>03</t>
  </si>
  <si>
    <t>6112.R00</t>
  </si>
  <si>
    <t>Demontáž příček truhlářských</t>
  </si>
  <si>
    <t>05</t>
  </si>
  <si>
    <t>4141.R00</t>
  </si>
  <si>
    <t>Vybourání otv. Stropy ŽB pl. 0,0225 m2, tl. 15cm</t>
  </si>
  <si>
    <t>[ks]</t>
  </si>
  <si>
    <t>Vybourání otv. Stropy ŽB pl. 0,09 m2, tl. 15cm</t>
  </si>
  <si>
    <t>20</t>
  </si>
  <si>
    <t>0011.RAA</t>
  </si>
  <si>
    <t>Bourání příček z cihel pálených tl. 10mm</t>
  </si>
  <si>
    <t>06</t>
  </si>
  <si>
    <t>2455.R00</t>
  </si>
  <si>
    <t>Vybourání dřevěných dveřních zárubní pl. do 2 m2</t>
  </si>
  <si>
    <t>1125.R00</t>
  </si>
  <si>
    <t>Vyvěšení dveřních křídel pl. do 2 m2</t>
  </si>
  <si>
    <t>01</t>
  </si>
  <si>
    <t>1121.R00</t>
  </si>
  <si>
    <t>Vybourání vodovodního potrubí DN do 52mm</t>
  </si>
  <si>
    <t>[m]</t>
  </si>
  <si>
    <t>02</t>
  </si>
  <si>
    <t>1111.R00</t>
  </si>
  <si>
    <t>Vybourání kanalizačního potrubí DN do 200mm</t>
  </si>
  <si>
    <t>09</t>
  </si>
  <si>
    <t>3111.R00</t>
  </si>
  <si>
    <t>Uložení suti na skládku bez hutnění</t>
  </si>
  <si>
    <t>[t]</t>
  </si>
  <si>
    <t>B02</t>
  </si>
  <si>
    <t>Podchycování konstrukcí</t>
  </si>
  <si>
    <t>0010.RAA</t>
  </si>
  <si>
    <t>Podchycení nadzákladového zdiva výšky do 3m,
tl. zdiva 45 cm</t>
  </si>
  <si>
    <t>Demontáž klozetu včetně splachovací nádrže</t>
  </si>
  <si>
    <t>Demontáž umyvadla včetně baterie a konzol</t>
  </si>
  <si>
    <t>0020.RA0</t>
  </si>
  <si>
    <t>0040.RA0</t>
  </si>
  <si>
    <t>B05</t>
  </si>
  <si>
    <t>Demontáž konstrukcí - otopná tělesa</t>
  </si>
  <si>
    <t>4811.R00</t>
  </si>
  <si>
    <t>Vypuštění vod z otopných těles</t>
  </si>
  <si>
    <t>1822.R00</t>
  </si>
  <si>
    <t>Demontáž otopných těles panelových</t>
  </si>
  <si>
    <t>Montáž panelových těles Radik do délky 1600mm</t>
  </si>
  <si>
    <t>9111.R00</t>
  </si>
  <si>
    <t>9102.R00</t>
  </si>
  <si>
    <t>3131.RT1</t>
  </si>
  <si>
    <t>[kpl]</t>
  </si>
  <si>
    <t>7162.R00</t>
  </si>
  <si>
    <t>Umyvadlo na šrouby LYRA Plus, 55x45cm, bílé + kryt sifonu + sifon umyvadlový HL132 + baterie umyvadlová stojánková + 2xrohový ventil</t>
  </si>
  <si>
    <t>9101.R00</t>
  </si>
  <si>
    <t>Výlevka stojící MIRA 5104.6 s plastovou mřížkou</t>
  </si>
  <si>
    <t>4226.R00</t>
  </si>
  <si>
    <t>Ohřívač el.zásob. Závěsný, DZD Dražice OKCE 160</t>
  </si>
  <si>
    <t>5111.RT1</t>
  </si>
  <si>
    <t>Baterie sprchová nástěnná ruční, standardní + sprchová hlavice</t>
  </si>
  <si>
    <t>přízemí</t>
  </si>
  <si>
    <t>patro</t>
  </si>
  <si>
    <t>Demontáž pisoáru včetně sifonu a splachovacího tlačítka</t>
  </si>
  <si>
    <t>0820.R00</t>
  </si>
  <si>
    <t>Demontáž výlevky durvitové</t>
  </si>
  <si>
    <t>Podlahy z dlaždic a obklady keramické</t>
  </si>
  <si>
    <t>Ústřední vytápění</t>
  </si>
  <si>
    <t>1210.R00</t>
  </si>
  <si>
    <t>Penetrace podkladu pro dlažbu</t>
  </si>
  <si>
    <t>1107.R00</t>
  </si>
  <si>
    <t>Montáž podlah keram., režné hladké, do MC, 20x20cm</t>
  </si>
  <si>
    <t>Dlažba, RAKO, Color Two, bílá 20x20cm, GAA1K023</t>
  </si>
  <si>
    <t>801-1</t>
  </si>
  <si>
    <t>Běžné stavební práce</t>
  </si>
  <si>
    <t>0111.R00</t>
  </si>
  <si>
    <t>Podhledy SDK, kovová konstrukce HUT, 1x deska RB, 12,5mm</t>
  </si>
  <si>
    <t>6131.R00</t>
  </si>
  <si>
    <t>Předstěna SDK, tl. 125 mm, ocel. Kce CW 1x RB 12,5mm</t>
  </si>
  <si>
    <t>42</t>
  </si>
  <si>
    <t>1626.R00</t>
  </si>
  <si>
    <t>Omítka vnitřní zdiva na pletivu, MVC, hladká</t>
  </si>
  <si>
    <t>Malby a tapety</t>
  </si>
  <si>
    <t>A01</t>
  </si>
  <si>
    <t>Zřízení maleb</t>
  </si>
  <si>
    <t>19</t>
  </si>
  <si>
    <t>1101.R00</t>
  </si>
  <si>
    <t>Malba tekutá, Primalex Standard, bílá, 2x</t>
  </si>
  <si>
    <t>Penetrace podkladu protiplísňová Primalex 1x</t>
  </si>
  <si>
    <t>10</t>
  </si>
  <si>
    <t>Penetrace podkladu pro obklady</t>
  </si>
  <si>
    <t>47</t>
  </si>
  <si>
    <t>Obklad vnitř. Stěn, keram. Režný, hladký, MC, 20x20cm</t>
  </si>
  <si>
    <t>Dlaždice, RAKO, Color Two, bílá 20x20cm, GAA1K023</t>
  </si>
  <si>
    <t>Dlaždice, RAKO, Color Two, červená 20x20cm, GAA1K459</t>
  </si>
  <si>
    <t>Dlaždice, RAKO, Color Two, tmavě oranžová 20x20cm, GAA1K150</t>
  </si>
  <si>
    <t>16</t>
  </si>
  <si>
    <t>1104.R00</t>
  </si>
  <si>
    <t>Potrubí měděné Supersan D15x1mm, polotvrdé</t>
  </si>
  <si>
    <t>15</t>
  </si>
  <si>
    <t>4102.R00</t>
  </si>
  <si>
    <t>Montáž potrubí z měděných trubek D15mm</t>
  </si>
  <si>
    <t>Izolace potrubí Mirelon Pro 15x20mm, šedočerná</t>
  </si>
  <si>
    <t>0106.R00</t>
  </si>
  <si>
    <t>Tlaková zkouška potrubí DN 32</t>
  </si>
  <si>
    <t>M21</t>
  </si>
  <si>
    <t>Elektromontáže</t>
  </si>
  <si>
    <t>80</t>
  </si>
  <si>
    <t>0003.R00</t>
  </si>
  <si>
    <t>Vodič CYY 4mm2, pod omítkou</t>
  </si>
  <si>
    <t>11</t>
  </si>
  <si>
    <t>0001.RT1</t>
  </si>
  <si>
    <t>Spínač obyčejný jednopólový - řaz1, obyč. prostř. včetně spínače</t>
  </si>
  <si>
    <t>1002.RT1</t>
  </si>
  <si>
    <t>Zásuvka domovní vestavná, včetně dvojzásuvky</t>
  </si>
  <si>
    <t>Přesun stávajících svítidel</t>
  </si>
  <si>
    <t>0006.RT1</t>
  </si>
  <si>
    <t>Svítidlo žárovkové</t>
  </si>
  <si>
    <t>22</t>
  </si>
  <si>
    <t>3423.RT2</t>
  </si>
  <si>
    <t>Vpusť podlahová se zápachovou uzávěrou primus, mřížka nerezová</t>
  </si>
  <si>
    <t>25</t>
  </si>
  <si>
    <t>5024.R00</t>
  </si>
  <si>
    <t>5028.R00</t>
  </si>
  <si>
    <t>Příčky z desek Ytong tl. 150 mm</t>
  </si>
  <si>
    <t>Příčky z desek Ytong tl. 100 mm</t>
  </si>
  <si>
    <t>14</t>
  </si>
  <si>
    <t>5333.R00</t>
  </si>
  <si>
    <t>Konstrukce Truhlářské</t>
  </si>
  <si>
    <t>12</t>
  </si>
  <si>
    <t>2310.R00</t>
  </si>
  <si>
    <t>Stěna nekompl. Plné hladká, dřevotř., do 2,75m</t>
  </si>
  <si>
    <t>Sanitární příčka klasik, WC kabin (1x čelní stěna s dveřmi š. 700mm, 1xBoční stěna dl. 1500mm)</t>
  </si>
  <si>
    <t>66</t>
  </si>
  <si>
    <t>0034.RA0</t>
  </si>
  <si>
    <r>
      <t xml:space="preserve">Montáž dveří jednokřídlých š. 80cm a obložkové zárubně
</t>
    </r>
    <r>
      <rPr>
        <i/>
        <sz val="10"/>
        <color theme="1"/>
        <rFont val="Arial Narrow"/>
        <family val="2"/>
        <charset val="238"/>
      </rPr>
      <t>POZN. Dveře budou dodány jako kopie dveří stávajících, jejich nacenění bude předmětem samostatného výběrového řízení, cena dveřního křídla není zahrnuta</t>
    </r>
  </si>
  <si>
    <t>0012.RAI</t>
  </si>
  <si>
    <t>Železobetonový překlad RZP 239/14/24 P + osazení</t>
  </si>
  <si>
    <t>Potrubí HT připojovací DN40</t>
  </si>
  <si>
    <t>17</t>
  </si>
  <si>
    <t>6102.R00</t>
  </si>
  <si>
    <t>Potrubí HT připojovací DN50</t>
  </si>
  <si>
    <t>Potrubí HT připojovací DN75</t>
  </si>
  <si>
    <t>Potrubí HT připojovací DN110</t>
  </si>
  <si>
    <t>6103.R00</t>
  </si>
  <si>
    <t>6104.R00</t>
  </si>
  <si>
    <t>6105.R00</t>
  </si>
  <si>
    <t>Potrubí HT svislé DN75</t>
  </si>
  <si>
    <t>Potrubí HT svislé DN110</t>
  </si>
  <si>
    <t>6114.R00</t>
  </si>
  <si>
    <t>6115.R00</t>
  </si>
  <si>
    <t>Potrubí HT zavěšené DN75</t>
  </si>
  <si>
    <t>Potrubí HT zavěšené DN110</t>
  </si>
  <si>
    <t>6134.R00</t>
  </si>
  <si>
    <t>6135.R00</t>
  </si>
  <si>
    <t>Potrubí z PPR, studená, D20</t>
  </si>
  <si>
    <t>2311.R00</t>
  </si>
  <si>
    <t>Potrubí z PPR, studená, D25</t>
  </si>
  <si>
    <t>23121.R00</t>
  </si>
  <si>
    <t>Potrubí z PPR, studená, D32</t>
  </si>
  <si>
    <t>8132.R00</t>
  </si>
  <si>
    <t>Potrubí Ivar.Turatec, 18x2mm</t>
  </si>
  <si>
    <t>Tlaková zkouška vodovodního potrubí</t>
  </si>
  <si>
    <t>28</t>
  </si>
  <si>
    <t>1153.R00</t>
  </si>
  <si>
    <t>Vysekání rýh ve zdivu 10x10 cm</t>
  </si>
  <si>
    <t>Zkouška těsnosti kanalizace vodou do DN 125</t>
  </si>
  <si>
    <t>29</t>
  </si>
  <si>
    <t>Kohout kulový, Giacomini, R250D, DN15</t>
  </si>
  <si>
    <t>23</t>
  </si>
  <si>
    <t>7121.R00</t>
  </si>
  <si>
    <t>Ventil Zpětný, Giacomini, R60, DN15</t>
  </si>
  <si>
    <t>7621.R00</t>
  </si>
  <si>
    <t>Filtr, Herz, DN 15</t>
  </si>
  <si>
    <t>6511.R00</t>
  </si>
  <si>
    <t>Ventil redukční s manometrem, IVAR.5350, DN15</t>
  </si>
  <si>
    <t>5811.R00</t>
  </si>
  <si>
    <t>Kohout plnící a vypouštěcí DN15</t>
  </si>
  <si>
    <t>4111.R00</t>
  </si>
  <si>
    <t>Zdravotně technické instalace budov, Vzduchotechnika</t>
  </si>
  <si>
    <t>2113.R00</t>
  </si>
  <si>
    <t>Montáž potrubí plechového kruhového do D200mm</t>
  </si>
  <si>
    <t>31</t>
  </si>
  <si>
    <t>2122.R00</t>
  </si>
  <si>
    <t>Montáž tlumiže kruhového do D200mm</t>
  </si>
  <si>
    <t>61</t>
  </si>
  <si>
    <t>6212.R00</t>
  </si>
  <si>
    <t>SGD 160/500 telefonní tlumič vsuvný</t>
  </si>
  <si>
    <t>08</t>
  </si>
  <si>
    <t>3117.R00</t>
  </si>
  <si>
    <t>3191.R00</t>
  </si>
  <si>
    <t>Vodorovné přemístění suti na skládku do 6000 m</t>
  </si>
  <si>
    <t>Vodorovné přemístění suti na skládku nad 6000 m, za každých započatých 1000 m, celkem 15km</t>
  </si>
  <si>
    <t>98</t>
  </si>
  <si>
    <t>1123.R00</t>
  </si>
  <si>
    <t>Přesun hmot demolice postup. rozebíráním v. do 21m</t>
  </si>
  <si>
    <t>Bourání a Demontáže</t>
  </si>
  <si>
    <t>část / p.č.</t>
  </si>
  <si>
    <t>kód</t>
  </si>
  <si>
    <t>popis</t>
  </si>
  <si>
    <t>Dokument:</t>
  </si>
  <si>
    <t>Položkový rozpočet</t>
  </si>
  <si>
    <t>Akce:</t>
  </si>
  <si>
    <t>Rekonstrukce Hyg. Zázemí ZŠ Písnice</t>
  </si>
  <si>
    <t>L. Coňka 40/3, 142 00, Praha 4 - Písnice</t>
  </si>
  <si>
    <t>I. Bourání, demolice, demontáže</t>
  </si>
  <si>
    <t>II. Nově budované konstrukce a zařízení</t>
  </si>
  <si>
    <t>5331.R00</t>
  </si>
  <si>
    <t>Umyvátko na šrouby Cubito, 45x25cm, bílé + kryt sifonu + sifon umyvadlový HL132 + baterie umyvadlová stojánková + 2xrohový ventil</t>
  </si>
  <si>
    <t>TD 350/100-125 SILENT ECOWATT IP44 tichý úsporný ventilátor do potrubí včetně montáže</t>
  </si>
  <si>
    <t>KRYCÍ LIST ROZPOČTU</t>
  </si>
  <si>
    <t>Objekt :</t>
  </si>
  <si>
    <t>Stavba :</t>
  </si>
  <si>
    <t>Základ pro DPH</t>
  </si>
  <si>
    <t>%  činí :</t>
  </si>
  <si>
    <t>DPH</t>
  </si>
  <si>
    <t>CENA ZA OBJEKT CELKEM</t>
  </si>
  <si>
    <t>celkem</t>
  </si>
  <si>
    <t>Stavební díl</t>
  </si>
  <si>
    <t>CELKEM  OBJEKT</t>
  </si>
  <si>
    <t>SO.01</t>
  </si>
  <si>
    <t>REKAPITULACE  STAVEBNÍCH  NÁKLADŮ</t>
  </si>
  <si>
    <t>Hl. projektant :</t>
  </si>
  <si>
    <t>David Vančuřík
davidvancurik@centrum.cz
721307006</t>
  </si>
  <si>
    <t>Překlad plochý nenosný tl. 100mm, dl. 1250mm, v. 249mm</t>
  </si>
  <si>
    <t>Překlad plochý nenosný tl. 150mm, dl. 1250mm, v. 249mm</t>
  </si>
  <si>
    <t>7001.R00</t>
  </si>
  <si>
    <t>Přivzdušňovací vetil HL905</t>
  </si>
  <si>
    <t>Revizní dvířka 400x600mm</t>
  </si>
  <si>
    <t>VEF 160 plastový talířový ventil odvodní</t>
  </si>
  <si>
    <t>VEF 125 plastový talířový ventil odvodní</t>
  </si>
  <si>
    <t>VEF 100 plastový talířový ventil odvodní</t>
  </si>
  <si>
    <t>6214.R00</t>
  </si>
  <si>
    <t>TD 1000/200 SILENT ECOWATT IP44 tichý úsporný ventilátor do potrubí včetně montáže</t>
  </si>
  <si>
    <t>Potrubí SPIRO D225mm - 3m</t>
  </si>
  <si>
    <t>Potrubí SPIRO D200mm - 3m</t>
  </si>
  <si>
    <t>Potrubí SPIRO D160mm - 3m</t>
  </si>
  <si>
    <t>Potrubí SPIRO D100mm - 3m</t>
  </si>
  <si>
    <t>Potrubí SPIRO D125mm - 3m</t>
  </si>
  <si>
    <t>;</t>
  </si>
  <si>
    <t>Montáž potrubí plechového kruhového do D300mm</t>
  </si>
  <si>
    <t>Kontejner, suť bez příměsí, 9t</t>
  </si>
  <si>
    <t>Klozet Kombi OLYMP, nádrž s armat. odpad svislý, bílý
včetně sedátka v bílé barvě, splachovcí tlačítko dělené - malé/velké splachování</t>
  </si>
  <si>
    <r>
      <t xml:space="preserve">Vypracování dokumentace skutečného provedení stavby
</t>
    </r>
    <r>
      <rPr>
        <i/>
        <sz val="10"/>
        <color theme="1"/>
        <rFont val="Arial Narrow"/>
        <family val="2"/>
        <charset val="238"/>
      </rPr>
      <t>*jednotková cena je orientačně stanovena jako 2% celkové ceny díla</t>
    </r>
  </si>
  <si>
    <t>99</t>
  </si>
  <si>
    <t>0001.R00</t>
  </si>
  <si>
    <t>Revize rozvodů elektro</t>
  </si>
  <si>
    <t>Dokumentace skutečného provedení stavby</t>
  </si>
  <si>
    <t>Demontáž a vypuštění vod z otopných těles</t>
  </si>
  <si>
    <t>9102.R01</t>
  </si>
  <si>
    <t>Pisoár  Domino Senzor, závěsný systém duofix universal</t>
  </si>
  <si>
    <t>Napájecí zdroj pro max. 5 urinálů, 24V</t>
  </si>
  <si>
    <t>286-54741</t>
  </si>
  <si>
    <t>Sifon HL 136N pro odvod kondenzátů se suchou klapkou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</si>
</sst>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Kč&quot;"/>
    <numFmt numFmtId="165" formatCode="#,##0\ &quot;Kč&quot;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sz val="10"/>
      <name val="Arial CE"/>
      <charset val="238"/>
    </font>
    <font>
      <b/>
      <sz val="14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0"/>
      <name val="Arial CE"/>
      <family val="2"/>
      <charset val="238"/>
    </font>
    <font>
      <b/>
      <sz val="12"/>
      <name val="Arial CE"/>
      <family val="2"/>
      <charset val="238"/>
    </font>
    <font>
      <sz val="10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0"/>
      <name val="Arial CE"/>
      <charset val="238"/>
    </font>
    <font>
      <i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6" fillId="0" borderId="0"/>
    <xf numFmtId="0" fontId="12" fillId="0" borderId="0"/>
  </cellStyleXfs>
  <cellXfs count="128">
    <xf numFmtId="0" fontId="0" fillId="0" borderId="0" xfId="0"/>
    <xf numFmtId="0" fontId="2" fillId="2" borderId="0" xfId="0" applyFont="1" applyFill="1" applyAlignment="1">
      <alignment horizontal="left" vertical="top"/>
    </xf>
    <xf numFmtId="49" fontId="2" fillId="2" borderId="0" xfId="0" applyNumberFormat="1" applyFont="1" applyFill="1" applyAlignment="1">
      <alignment horizontal="left" vertical="top"/>
    </xf>
    <xf numFmtId="0" fontId="2" fillId="2" borderId="0" xfId="0" applyFont="1" applyFill="1" applyAlignment="1">
      <alignment vertical="top"/>
    </xf>
    <xf numFmtId="0" fontId="2" fillId="2" borderId="0" xfId="0" applyFont="1" applyFill="1" applyAlignment="1">
      <alignment horizontal="center" vertical="top"/>
    </xf>
    <xf numFmtId="2" fontId="2" fillId="2" borderId="0" xfId="0" applyNumberFormat="1" applyFont="1" applyFill="1" applyAlignment="1">
      <alignment horizontal="center" vertical="top"/>
    </xf>
    <xf numFmtId="49" fontId="3" fillId="2" borderId="0" xfId="0" applyNumberFormat="1" applyFont="1" applyFill="1" applyAlignment="1">
      <alignment horizontal="left" vertical="top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49" fontId="3" fillId="2" borderId="1" xfId="0" applyNumberFormat="1" applyFont="1" applyFill="1" applyBorder="1" applyAlignment="1">
      <alignment horizontal="left" vertical="top"/>
    </xf>
    <xf numFmtId="0" fontId="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/>
    </xf>
    <xf numFmtId="0" fontId="3" fillId="2" borderId="8" xfId="0" applyFont="1" applyFill="1" applyBorder="1" applyAlignment="1">
      <alignment horizontal="center" vertical="top"/>
    </xf>
    <xf numFmtId="0" fontId="2" fillId="2" borderId="9" xfId="0" applyFont="1" applyFill="1" applyBorder="1" applyAlignment="1">
      <alignment horizontal="center" vertical="top"/>
    </xf>
    <xf numFmtId="0" fontId="2" fillId="2" borderId="0" xfId="0" applyFont="1" applyFill="1" applyBorder="1" applyAlignment="1">
      <alignment horizontal="left" vertical="top"/>
    </xf>
    <xf numFmtId="49" fontId="2" fillId="2" borderId="0" xfId="0" applyNumberFormat="1" applyFont="1" applyFill="1" applyBorder="1" applyAlignment="1">
      <alignment horizontal="left" vertical="top"/>
    </xf>
    <xf numFmtId="0" fontId="2" fillId="2" borderId="0" xfId="0" applyFont="1" applyFill="1" applyBorder="1" applyAlignment="1">
      <alignment vertical="top"/>
    </xf>
    <xf numFmtId="2" fontId="2" fillId="2" borderId="0" xfId="0" applyNumberFormat="1" applyFont="1" applyFill="1" applyBorder="1" applyAlignment="1">
      <alignment horizontal="center" vertical="top"/>
    </xf>
    <xf numFmtId="164" fontId="2" fillId="2" borderId="0" xfId="0" applyNumberFormat="1" applyFont="1" applyFill="1" applyBorder="1" applyAlignment="1">
      <alignment horizontal="center" vertical="top"/>
    </xf>
    <xf numFmtId="164" fontId="2" fillId="2" borderId="10" xfId="0" applyNumberFormat="1" applyFont="1" applyFill="1" applyBorder="1" applyAlignment="1">
      <alignment horizontal="center" vertical="top"/>
    </xf>
    <xf numFmtId="0" fontId="2" fillId="2" borderId="0" xfId="0" applyFont="1" applyFill="1" applyBorder="1" applyAlignment="1">
      <alignment vertical="top" wrapText="1"/>
    </xf>
    <xf numFmtId="0" fontId="3" fillId="2" borderId="9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2" fillId="2" borderId="10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left" vertical="top"/>
    </xf>
    <xf numFmtId="49" fontId="2" fillId="2" borderId="12" xfId="0" applyNumberFormat="1" applyFont="1" applyFill="1" applyBorder="1" applyAlignment="1">
      <alignment horizontal="left" vertical="top"/>
    </xf>
    <xf numFmtId="0" fontId="2" fillId="2" borderId="12" xfId="0" applyFont="1" applyFill="1" applyBorder="1" applyAlignment="1">
      <alignment vertical="top"/>
    </xf>
    <xf numFmtId="0" fontId="2" fillId="2" borderId="12" xfId="0" applyFont="1" applyFill="1" applyBorder="1" applyAlignment="1">
      <alignment horizontal="center" vertical="top"/>
    </xf>
    <xf numFmtId="2" fontId="2" fillId="2" borderId="12" xfId="0" applyNumberFormat="1" applyFont="1" applyFill="1" applyBorder="1" applyAlignment="1">
      <alignment horizontal="center" vertical="top"/>
    </xf>
    <xf numFmtId="164" fontId="2" fillId="2" borderId="13" xfId="0" applyNumberFormat="1" applyFont="1" applyFill="1" applyBorder="1" applyAlignment="1">
      <alignment horizontal="center" vertical="top"/>
    </xf>
    <xf numFmtId="0" fontId="2" fillId="2" borderId="2" xfId="0" applyFont="1" applyFill="1" applyBorder="1" applyAlignment="1">
      <alignment vertical="top"/>
    </xf>
    <xf numFmtId="2" fontId="2" fillId="2" borderId="2" xfId="0" applyNumberFormat="1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left" vertical="top"/>
    </xf>
    <xf numFmtId="49" fontId="2" fillId="2" borderId="2" xfId="0" applyNumberFormat="1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center" vertical="top"/>
    </xf>
    <xf numFmtId="164" fontId="2" fillId="2" borderId="2" xfId="0" applyNumberFormat="1" applyFont="1" applyFill="1" applyBorder="1" applyAlignment="1">
      <alignment horizontal="center" vertical="top"/>
    </xf>
    <xf numFmtId="2" fontId="2" fillId="2" borderId="1" xfId="0" applyNumberFormat="1" applyFont="1" applyFill="1" applyBorder="1" applyAlignment="1">
      <alignment horizontal="center" vertical="top"/>
    </xf>
    <xf numFmtId="164" fontId="2" fillId="2" borderId="1" xfId="0" applyNumberFormat="1" applyFont="1" applyFill="1" applyBorder="1" applyAlignment="1">
      <alignment horizontal="center" vertical="top"/>
    </xf>
    <xf numFmtId="0" fontId="0" fillId="2" borderId="0" xfId="0" applyFill="1"/>
    <xf numFmtId="0" fontId="7" fillId="2" borderId="0" xfId="1" applyFont="1" applyFill="1" applyAlignment="1">
      <alignment horizontal="centerContinuous"/>
    </xf>
    <xf numFmtId="0" fontId="6" fillId="2" borderId="0" xfId="1" applyFill="1" applyAlignment="1">
      <alignment horizontal="centerContinuous"/>
    </xf>
    <xf numFmtId="0" fontId="6" fillId="2" borderId="0" xfId="1" applyFill="1"/>
    <xf numFmtId="0" fontId="6" fillId="2" borderId="14" xfId="1" applyFill="1" applyBorder="1"/>
    <xf numFmtId="0" fontId="6" fillId="2" borderId="15" xfId="1" applyFill="1" applyBorder="1"/>
    <xf numFmtId="0" fontId="6" fillId="2" borderId="7" xfId="1" applyFill="1" applyBorder="1"/>
    <xf numFmtId="0" fontId="6" fillId="2" borderId="1" xfId="1" applyFill="1" applyBorder="1"/>
    <xf numFmtId="0" fontId="6" fillId="2" borderId="3" xfId="1" applyNumberFormat="1" applyFill="1" applyBorder="1" applyAlignment="1">
      <alignment horizontal="right"/>
    </xf>
    <xf numFmtId="0" fontId="10" fillId="2" borderId="24" xfId="1" applyFont="1" applyFill="1" applyBorder="1"/>
    <xf numFmtId="0" fontId="10" fillId="2" borderId="25" xfId="1" applyFont="1" applyFill="1" applyBorder="1"/>
    <xf numFmtId="164" fontId="3" fillId="2" borderId="0" xfId="0" applyNumberFormat="1" applyFont="1" applyFill="1" applyBorder="1" applyAlignment="1">
      <alignment horizontal="right" vertical="top"/>
    </xf>
    <xf numFmtId="2" fontId="3" fillId="2" borderId="0" xfId="0" applyNumberFormat="1" applyFont="1" applyFill="1" applyBorder="1" applyAlignment="1">
      <alignment horizontal="right" vertical="top"/>
    </xf>
    <xf numFmtId="49" fontId="3" fillId="2" borderId="0" xfId="0" applyNumberFormat="1" applyFont="1" applyFill="1" applyBorder="1" applyAlignment="1">
      <alignment horizontal="left" vertical="top"/>
    </xf>
    <xf numFmtId="0" fontId="3" fillId="2" borderId="0" xfId="0" applyFont="1" applyFill="1" applyBorder="1" applyAlignment="1">
      <alignment vertical="top"/>
    </xf>
    <xf numFmtId="0" fontId="2" fillId="2" borderId="9" xfId="0" applyFont="1" applyFill="1" applyBorder="1" applyAlignment="1">
      <alignment horizontal="left" vertical="top"/>
    </xf>
    <xf numFmtId="0" fontId="2" fillId="2" borderId="23" xfId="0" applyFont="1" applyFill="1" applyBorder="1" applyAlignment="1">
      <alignment horizontal="center" vertical="top"/>
    </xf>
    <xf numFmtId="164" fontId="2" fillId="2" borderId="28" xfId="0" applyNumberFormat="1" applyFont="1" applyFill="1" applyBorder="1" applyAlignment="1">
      <alignment horizontal="center" vertical="top"/>
    </xf>
    <xf numFmtId="0" fontId="2" fillId="2" borderId="8" xfId="0" applyFont="1" applyFill="1" applyBorder="1" applyAlignment="1">
      <alignment horizontal="center" vertical="top"/>
    </xf>
    <xf numFmtId="164" fontId="2" fillId="2" borderId="8" xfId="0" applyNumberFormat="1" applyFont="1" applyFill="1" applyBorder="1" applyAlignment="1">
      <alignment horizontal="center" vertical="top"/>
    </xf>
    <xf numFmtId="0" fontId="2" fillId="2" borderId="20" xfId="0" applyFont="1" applyFill="1" applyBorder="1" applyAlignment="1">
      <alignment horizontal="center" vertical="top"/>
    </xf>
    <xf numFmtId="0" fontId="2" fillId="2" borderId="21" xfId="0" applyFont="1" applyFill="1" applyBorder="1" applyAlignment="1">
      <alignment horizontal="left" vertical="top"/>
    </xf>
    <xf numFmtId="49" fontId="2" fillId="2" borderId="21" xfId="0" applyNumberFormat="1" applyFont="1" applyFill="1" applyBorder="1" applyAlignment="1">
      <alignment horizontal="left" vertical="top"/>
    </xf>
    <xf numFmtId="0" fontId="2" fillId="2" borderId="21" xfId="0" applyFont="1" applyFill="1" applyBorder="1" applyAlignment="1">
      <alignment vertical="top"/>
    </xf>
    <xf numFmtId="0" fontId="2" fillId="2" borderId="21" xfId="0" applyFont="1" applyFill="1" applyBorder="1" applyAlignment="1">
      <alignment horizontal="center" vertical="top"/>
    </xf>
    <xf numFmtId="2" fontId="3" fillId="2" borderId="21" xfId="0" applyNumberFormat="1" applyFont="1" applyFill="1" applyBorder="1" applyAlignment="1">
      <alignment horizontal="right" vertical="top"/>
    </xf>
    <xf numFmtId="164" fontId="3" fillId="2" borderId="21" xfId="0" applyNumberFormat="1" applyFont="1" applyFill="1" applyBorder="1" applyAlignment="1">
      <alignment horizontal="right" vertical="top"/>
    </xf>
    <xf numFmtId="164" fontId="3" fillId="2" borderId="22" xfId="0" applyNumberFormat="1" applyFont="1" applyFill="1" applyBorder="1" applyAlignment="1">
      <alignment horizontal="center" vertical="top"/>
    </xf>
    <xf numFmtId="0" fontId="15" fillId="2" borderId="0" xfId="2" applyNumberFormat="1" applyFont="1" applyFill="1" applyBorder="1"/>
    <xf numFmtId="0" fontId="12" fillId="2" borderId="0" xfId="2" applyNumberFormat="1" applyFill="1" applyBorder="1"/>
    <xf numFmtId="0" fontId="0" fillId="2" borderId="0" xfId="0" applyNumberFormat="1" applyFill="1" applyBorder="1"/>
    <xf numFmtId="0" fontId="9" fillId="2" borderId="20" xfId="0" applyNumberFormat="1" applyFont="1" applyFill="1" applyBorder="1"/>
    <xf numFmtId="0" fontId="9" fillId="2" borderId="21" xfId="0" applyNumberFormat="1" applyFont="1" applyFill="1" applyBorder="1"/>
    <xf numFmtId="0" fontId="13" fillId="2" borderId="9" xfId="0" applyNumberFormat="1" applyFont="1" applyFill="1" applyBorder="1"/>
    <xf numFmtId="0" fontId="13" fillId="2" borderId="0" xfId="0" applyNumberFormat="1" applyFont="1" applyFill="1" applyBorder="1"/>
    <xf numFmtId="49" fontId="13" fillId="2" borderId="0" xfId="0" applyNumberFormat="1" applyFont="1" applyFill="1" applyBorder="1"/>
    <xf numFmtId="0" fontId="12" fillId="2" borderId="0" xfId="2" applyNumberFormat="1" applyFont="1" applyFill="1" applyBorder="1" applyAlignment="1">
      <alignment horizontal="center"/>
    </xf>
    <xf numFmtId="0" fontId="9" fillId="2" borderId="0" xfId="0" applyNumberFormat="1" applyFont="1" applyFill="1" applyBorder="1"/>
    <xf numFmtId="0" fontId="11" fillId="2" borderId="0" xfId="0" applyNumberFormat="1" applyFont="1" applyFill="1" applyBorder="1"/>
    <xf numFmtId="0" fontId="8" fillId="2" borderId="15" xfId="2" applyNumberFormat="1" applyFont="1" applyFill="1" applyBorder="1"/>
    <xf numFmtId="0" fontId="12" fillId="2" borderId="15" xfId="2" applyNumberFormat="1" applyFill="1" applyBorder="1"/>
    <xf numFmtId="0" fontId="12" fillId="2" borderId="16" xfId="2" applyNumberFormat="1" applyFill="1" applyBorder="1" applyAlignment="1">
      <alignment horizontal="right"/>
    </xf>
    <xf numFmtId="0" fontId="12" fillId="2" borderId="9" xfId="2" applyNumberFormat="1" applyFont="1" applyFill="1" applyBorder="1" applyAlignment="1">
      <alignment horizontal="center"/>
    </xf>
    <xf numFmtId="0" fontId="12" fillId="2" borderId="10" xfId="2" applyNumberFormat="1" applyFill="1" applyBorder="1" applyAlignment="1">
      <alignment horizontal="right"/>
    </xf>
    <xf numFmtId="0" fontId="8" fillId="2" borderId="12" xfId="2" applyNumberFormat="1" applyFont="1" applyFill="1" applyBorder="1"/>
    <xf numFmtId="0" fontId="12" fillId="2" borderId="12" xfId="2" applyNumberFormat="1" applyFill="1" applyBorder="1"/>
    <xf numFmtId="0" fontId="12" fillId="2" borderId="13" xfId="2" applyNumberFormat="1" applyFill="1" applyBorder="1" applyAlignment="1">
      <alignment horizontal="right"/>
    </xf>
    <xf numFmtId="0" fontId="0" fillId="2" borderId="9" xfId="0" applyNumberFormat="1" applyFill="1" applyBorder="1"/>
    <xf numFmtId="0" fontId="0" fillId="2" borderId="10" xfId="0" applyNumberFormat="1" applyFill="1" applyBorder="1"/>
    <xf numFmtId="0" fontId="9" fillId="2" borderId="17" xfId="0" applyNumberFormat="1" applyFont="1" applyFill="1" applyBorder="1"/>
    <xf numFmtId="0" fontId="9" fillId="2" borderId="18" xfId="0" applyNumberFormat="1" applyFont="1" applyFill="1" applyBorder="1"/>
    <xf numFmtId="0" fontId="13" fillId="2" borderId="7" xfId="0" applyNumberFormat="1" applyFont="1" applyFill="1" applyBorder="1"/>
    <xf numFmtId="0" fontId="13" fillId="2" borderId="1" xfId="0" applyNumberFormat="1" applyFont="1" applyFill="1" applyBorder="1"/>
    <xf numFmtId="0" fontId="0" fillId="2" borderId="1" xfId="0" applyNumberFormat="1" applyFill="1" applyBorder="1"/>
    <xf numFmtId="0" fontId="11" fillId="2" borderId="1" xfId="0" applyNumberFormat="1" applyFont="1" applyFill="1" applyBorder="1"/>
    <xf numFmtId="0" fontId="9" fillId="2" borderId="31" xfId="0" applyNumberFormat="1" applyFont="1" applyFill="1" applyBorder="1" applyAlignment="1">
      <alignment horizontal="center"/>
    </xf>
    <xf numFmtId="164" fontId="14" fillId="2" borderId="30" xfId="0" applyNumberFormat="1" applyFont="1" applyFill="1" applyBorder="1" applyAlignment="1">
      <alignment horizontal="center"/>
    </xf>
    <xf numFmtId="164" fontId="11" fillId="2" borderId="30" xfId="0" applyNumberFormat="1" applyFont="1" applyFill="1" applyBorder="1" applyAlignment="1">
      <alignment horizontal="center"/>
    </xf>
    <xf numFmtId="164" fontId="14" fillId="2" borderId="32" xfId="0" applyNumberFormat="1" applyFont="1" applyFill="1" applyBorder="1" applyAlignment="1">
      <alignment horizontal="center"/>
    </xf>
    <xf numFmtId="164" fontId="9" fillId="2" borderId="27" xfId="0" applyNumberFormat="1" applyFont="1" applyFill="1" applyBorder="1" applyAlignment="1">
      <alignment horizontal="center"/>
    </xf>
    <xf numFmtId="0" fontId="6" fillId="2" borderId="26" xfId="1" applyNumberFormat="1" applyFill="1" applyBorder="1" applyAlignment="1">
      <alignment horizontal="right"/>
    </xf>
    <xf numFmtId="165" fontId="6" fillId="2" borderId="6" xfId="1" applyNumberFormat="1" applyFill="1" applyBorder="1"/>
    <xf numFmtId="165" fontId="6" fillId="2" borderId="19" xfId="1" applyNumberFormat="1" applyFill="1" applyBorder="1"/>
    <xf numFmtId="165" fontId="6" fillId="2" borderId="10" xfId="1" applyNumberFormat="1" applyFill="1" applyBorder="1"/>
    <xf numFmtId="165" fontId="10" fillId="2" borderId="29" xfId="1" applyNumberFormat="1" applyFont="1" applyFill="1" applyBorder="1"/>
    <xf numFmtId="0" fontId="2" fillId="2" borderId="0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164" fontId="3" fillId="2" borderId="0" xfId="0" applyNumberFormat="1" applyFont="1" applyFill="1" applyBorder="1" applyAlignment="1">
      <alignment horizontal="center" vertical="top"/>
    </xf>
    <xf numFmtId="0" fontId="2" fillId="2" borderId="12" xfId="0" applyFont="1" applyFill="1" applyBorder="1" applyAlignment="1">
      <alignment vertical="top" wrapText="1"/>
    </xf>
    <xf numFmtId="0" fontId="12" fillId="2" borderId="14" xfId="2" applyNumberFormat="1" applyFont="1" applyFill="1" applyBorder="1" applyAlignment="1">
      <alignment horizontal="center"/>
    </xf>
    <xf numFmtId="0" fontId="12" fillId="2" borderId="15" xfId="2" applyNumberFormat="1" applyFont="1" applyFill="1" applyBorder="1" applyAlignment="1">
      <alignment horizontal="center"/>
    </xf>
    <xf numFmtId="0" fontId="12" fillId="2" borderId="11" xfId="2" applyNumberFormat="1" applyFont="1" applyFill="1" applyBorder="1" applyAlignment="1">
      <alignment horizontal="center"/>
    </xf>
    <xf numFmtId="0" fontId="12" fillId="2" borderId="12" xfId="2" applyNumberFormat="1" applyFont="1" applyFill="1" applyBorder="1" applyAlignment="1">
      <alignment horizontal="center"/>
    </xf>
    <xf numFmtId="0" fontId="7" fillId="2" borderId="14" xfId="0" applyNumberFormat="1" applyFont="1" applyFill="1" applyBorder="1" applyAlignment="1">
      <alignment horizontal="center"/>
    </xf>
    <xf numFmtId="0" fontId="7" fillId="2" borderId="15" xfId="0" applyNumberFormat="1" applyFont="1" applyFill="1" applyBorder="1" applyAlignment="1">
      <alignment horizontal="center"/>
    </xf>
    <xf numFmtId="0" fontId="7" fillId="2" borderId="16" xfId="0" applyNumberFormat="1" applyFont="1" applyFill="1" applyBorder="1" applyAlignment="1">
      <alignment horizontal="center"/>
    </xf>
    <xf numFmtId="0" fontId="12" fillId="2" borderId="20" xfId="2" applyNumberFormat="1" applyFont="1" applyFill="1" applyBorder="1" applyAlignment="1">
      <alignment horizontal="center" vertical="top"/>
    </xf>
    <xf numFmtId="0" fontId="12" fillId="2" borderId="21" xfId="2" applyNumberFormat="1" applyFont="1" applyFill="1" applyBorder="1" applyAlignment="1">
      <alignment horizontal="center" vertical="top"/>
    </xf>
    <xf numFmtId="0" fontId="1" fillId="2" borderId="21" xfId="0" applyNumberFormat="1" applyFont="1" applyFill="1" applyBorder="1" applyAlignment="1">
      <alignment horizontal="left" vertical="top" wrapText="1"/>
    </xf>
    <xf numFmtId="0" fontId="1" fillId="2" borderId="22" xfId="0" applyNumberFormat="1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</cellXfs>
  <cellStyles count="3">
    <cellStyle name="Normální" xfId="0" builtinId="0"/>
    <cellStyle name="Normální 2" xfId="1"/>
    <cellStyle name="normální_POL.XLS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Rozpocet_R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rycí list"/>
      <sheetName val="Rekapitulace"/>
      <sheetName val="Položky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32"/>
  <sheetViews>
    <sheetView view="pageBreakPreview" zoomScale="70" zoomScaleNormal="100" zoomScaleSheetLayoutView="70" workbookViewId="0">
      <selection activeCell="K32" sqref="K32"/>
    </sheetView>
  </sheetViews>
  <sheetFormatPr defaultRowHeight="14.4" x14ac:dyDescent="0.3"/>
  <cols>
    <col min="1" max="1" width="2.44140625" style="71" customWidth="1"/>
    <col min="2" max="2" width="5.88671875" style="71" customWidth="1"/>
    <col min="3" max="3" width="8.6640625" style="71" customWidth="1"/>
    <col min="4" max="4" width="6.33203125" style="71" customWidth="1"/>
    <col min="5" max="5" width="35.88671875" style="71" customWidth="1"/>
    <col min="6" max="6" width="14" style="71" customWidth="1"/>
    <col min="7" max="7" width="2.44140625" style="71" customWidth="1"/>
    <col min="8" max="252" width="9.109375" style="71"/>
    <col min="253" max="253" width="5.88671875" style="71" customWidth="1"/>
    <col min="254" max="254" width="6.109375" style="71" customWidth="1"/>
    <col min="255" max="255" width="11.44140625" style="71" customWidth="1"/>
    <col min="256" max="256" width="15.88671875" style="71" customWidth="1"/>
    <col min="257" max="257" width="11.33203125" style="71" customWidth="1"/>
    <col min="258" max="258" width="10.88671875" style="71" customWidth="1"/>
    <col min="259" max="259" width="11" style="71" customWidth="1"/>
    <col min="260" max="260" width="11.109375" style="71" customWidth="1"/>
    <col min="261" max="261" width="10.6640625" style="71" customWidth="1"/>
    <col min="262" max="508" width="9.109375" style="71"/>
    <col min="509" max="509" width="5.88671875" style="71" customWidth="1"/>
    <col min="510" max="510" width="6.109375" style="71" customWidth="1"/>
    <col min="511" max="511" width="11.44140625" style="71" customWidth="1"/>
    <col min="512" max="512" width="15.88671875" style="71" customWidth="1"/>
    <col min="513" max="513" width="11.33203125" style="71" customWidth="1"/>
    <col min="514" max="514" width="10.88671875" style="71" customWidth="1"/>
    <col min="515" max="515" width="11" style="71" customWidth="1"/>
    <col min="516" max="516" width="11.109375" style="71" customWidth="1"/>
    <col min="517" max="517" width="10.6640625" style="71" customWidth="1"/>
    <col min="518" max="764" width="9.109375" style="71"/>
    <col min="765" max="765" width="5.88671875" style="71" customWidth="1"/>
    <col min="766" max="766" width="6.109375" style="71" customWidth="1"/>
    <col min="767" max="767" width="11.44140625" style="71" customWidth="1"/>
    <col min="768" max="768" width="15.88671875" style="71" customWidth="1"/>
    <col min="769" max="769" width="11.33203125" style="71" customWidth="1"/>
    <col min="770" max="770" width="10.88671875" style="71" customWidth="1"/>
    <col min="771" max="771" width="11" style="71" customWidth="1"/>
    <col min="772" max="772" width="11.109375" style="71" customWidth="1"/>
    <col min="773" max="773" width="10.6640625" style="71" customWidth="1"/>
    <col min="774" max="1020" width="9.109375" style="71"/>
    <col min="1021" max="1021" width="5.88671875" style="71" customWidth="1"/>
    <col min="1022" max="1022" width="6.109375" style="71" customWidth="1"/>
    <col min="1023" max="1023" width="11.44140625" style="71" customWidth="1"/>
    <col min="1024" max="1024" width="15.88671875" style="71" customWidth="1"/>
    <col min="1025" max="1025" width="11.33203125" style="71" customWidth="1"/>
    <col min="1026" max="1026" width="10.88671875" style="71" customWidth="1"/>
    <col min="1027" max="1027" width="11" style="71" customWidth="1"/>
    <col min="1028" max="1028" width="11.109375" style="71" customWidth="1"/>
    <col min="1029" max="1029" width="10.6640625" style="71" customWidth="1"/>
    <col min="1030" max="1276" width="9.109375" style="71"/>
    <col min="1277" max="1277" width="5.88671875" style="71" customWidth="1"/>
    <col min="1278" max="1278" width="6.109375" style="71" customWidth="1"/>
    <col min="1279" max="1279" width="11.44140625" style="71" customWidth="1"/>
    <col min="1280" max="1280" width="15.88671875" style="71" customWidth="1"/>
    <col min="1281" max="1281" width="11.33203125" style="71" customWidth="1"/>
    <col min="1282" max="1282" width="10.88671875" style="71" customWidth="1"/>
    <col min="1283" max="1283" width="11" style="71" customWidth="1"/>
    <col min="1284" max="1284" width="11.109375" style="71" customWidth="1"/>
    <col min="1285" max="1285" width="10.6640625" style="71" customWidth="1"/>
    <col min="1286" max="1532" width="9.109375" style="71"/>
    <col min="1533" max="1533" width="5.88671875" style="71" customWidth="1"/>
    <col min="1534" max="1534" width="6.109375" style="71" customWidth="1"/>
    <col min="1535" max="1535" width="11.44140625" style="71" customWidth="1"/>
    <col min="1536" max="1536" width="15.88671875" style="71" customWidth="1"/>
    <col min="1537" max="1537" width="11.33203125" style="71" customWidth="1"/>
    <col min="1538" max="1538" width="10.88671875" style="71" customWidth="1"/>
    <col min="1539" max="1539" width="11" style="71" customWidth="1"/>
    <col min="1540" max="1540" width="11.109375" style="71" customWidth="1"/>
    <col min="1541" max="1541" width="10.6640625" style="71" customWidth="1"/>
    <col min="1542" max="1788" width="9.109375" style="71"/>
    <col min="1789" max="1789" width="5.88671875" style="71" customWidth="1"/>
    <col min="1790" max="1790" width="6.109375" style="71" customWidth="1"/>
    <col min="1791" max="1791" width="11.44140625" style="71" customWidth="1"/>
    <col min="1792" max="1792" width="15.88671875" style="71" customWidth="1"/>
    <col min="1793" max="1793" width="11.33203125" style="71" customWidth="1"/>
    <col min="1794" max="1794" width="10.88671875" style="71" customWidth="1"/>
    <col min="1795" max="1795" width="11" style="71" customWidth="1"/>
    <col min="1796" max="1796" width="11.109375" style="71" customWidth="1"/>
    <col min="1797" max="1797" width="10.6640625" style="71" customWidth="1"/>
    <col min="1798" max="2044" width="9.109375" style="71"/>
    <col min="2045" max="2045" width="5.88671875" style="71" customWidth="1"/>
    <col min="2046" max="2046" width="6.109375" style="71" customWidth="1"/>
    <col min="2047" max="2047" width="11.44140625" style="71" customWidth="1"/>
    <col min="2048" max="2048" width="15.88671875" style="71" customWidth="1"/>
    <col min="2049" max="2049" width="11.33203125" style="71" customWidth="1"/>
    <col min="2050" max="2050" width="10.88671875" style="71" customWidth="1"/>
    <col min="2051" max="2051" width="11" style="71" customWidth="1"/>
    <col min="2052" max="2052" width="11.109375" style="71" customWidth="1"/>
    <col min="2053" max="2053" width="10.6640625" style="71" customWidth="1"/>
    <col min="2054" max="2300" width="9.109375" style="71"/>
    <col min="2301" max="2301" width="5.88671875" style="71" customWidth="1"/>
    <col min="2302" max="2302" width="6.109375" style="71" customWidth="1"/>
    <col min="2303" max="2303" width="11.44140625" style="71" customWidth="1"/>
    <col min="2304" max="2304" width="15.88671875" style="71" customWidth="1"/>
    <col min="2305" max="2305" width="11.33203125" style="71" customWidth="1"/>
    <col min="2306" max="2306" width="10.88671875" style="71" customWidth="1"/>
    <col min="2307" max="2307" width="11" style="71" customWidth="1"/>
    <col min="2308" max="2308" width="11.109375" style="71" customWidth="1"/>
    <col min="2309" max="2309" width="10.6640625" style="71" customWidth="1"/>
    <col min="2310" max="2556" width="9.109375" style="71"/>
    <col min="2557" max="2557" width="5.88671875" style="71" customWidth="1"/>
    <col min="2558" max="2558" width="6.109375" style="71" customWidth="1"/>
    <col min="2559" max="2559" width="11.44140625" style="71" customWidth="1"/>
    <col min="2560" max="2560" width="15.88671875" style="71" customWidth="1"/>
    <col min="2561" max="2561" width="11.33203125" style="71" customWidth="1"/>
    <col min="2562" max="2562" width="10.88671875" style="71" customWidth="1"/>
    <col min="2563" max="2563" width="11" style="71" customWidth="1"/>
    <col min="2564" max="2564" width="11.109375" style="71" customWidth="1"/>
    <col min="2565" max="2565" width="10.6640625" style="71" customWidth="1"/>
    <col min="2566" max="2812" width="9.109375" style="71"/>
    <col min="2813" max="2813" width="5.88671875" style="71" customWidth="1"/>
    <col min="2814" max="2814" width="6.109375" style="71" customWidth="1"/>
    <col min="2815" max="2815" width="11.44140625" style="71" customWidth="1"/>
    <col min="2816" max="2816" width="15.88671875" style="71" customWidth="1"/>
    <col min="2817" max="2817" width="11.33203125" style="71" customWidth="1"/>
    <col min="2818" max="2818" width="10.88671875" style="71" customWidth="1"/>
    <col min="2819" max="2819" width="11" style="71" customWidth="1"/>
    <col min="2820" max="2820" width="11.109375" style="71" customWidth="1"/>
    <col min="2821" max="2821" width="10.6640625" style="71" customWidth="1"/>
    <col min="2822" max="3068" width="9.109375" style="71"/>
    <col min="3069" max="3069" width="5.88671875" style="71" customWidth="1"/>
    <col min="3070" max="3070" width="6.109375" style="71" customWidth="1"/>
    <col min="3071" max="3071" width="11.44140625" style="71" customWidth="1"/>
    <col min="3072" max="3072" width="15.88671875" style="71" customWidth="1"/>
    <col min="3073" max="3073" width="11.33203125" style="71" customWidth="1"/>
    <col min="3074" max="3074" width="10.88671875" style="71" customWidth="1"/>
    <col min="3075" max="3075" width="11" style="71" customWidth="1"/>
    <col min="3076" max="3076" width="11.109375" style="71" customWidth="1"/>
    <col min="3077" max="3077" width="10.6640625" style="71" customWidth="1"/>
    <col min="3078" max="3324" width="9.109375" style="71"/>
    <col min="3325" max="3325" width="5.88671875" style="71" customWidth="1"/>
    <col min="3326" max="3326" width="6.109375" style="71" customWidth="1"/>
    <col min="3327" max="3327" width="11.44140625" style="71" customWidth="1"/>
    <col min="3328" max="3328" width="15.88671875" style="71" customWidth="1"/>
    <col min="3329" max="3329" width="11.33203125" style="71" customWidth="1"/>
    <col min="3330" max="3330" width="10.88671875" style="71" customWidth="1"/>
    <col min="3331" max="3331" width="11" style="71" customWidth="1"/>
    <col min="3332" max="3332" width="11.109375" style="71" customWidth="1"/>
    <col min="3333" max="3333" width="10.6640625" style="71" customWidth="1"/>
    <col min="3334" max="3580" width="9.109375" style="71"/>
    <col min="3581" max="3581" width="5.88671875" style="71" customWidth="1"/>
    <col min="3582" max="3582" width="6.109375" style="71" customWidth="1"/>
    <col min="3583" max="3583" width="11.44140625" style="71" customWidth="1"/>
    <col min="3584" max="3584" width="15.88671875" style="71" customWidth="1"/>
    <col min="3585" max="3585" width="11.33203125" style="71" customWidth="1"/>
    <col min="3586" max="3586" width="10.88671875" style="71" customWidth="1"/>
    <col min="3587" max="3587" width="11" style="71" customWidth="1"/>
    <col min="3588" max="3588" width="11.109375" style="71" customWidth="1"/>
    <col min="3589" max="3589" width="10.6640625" style="71" customWidth="1"/>
    <col min="3590" max="3836" width="9.109375" style="71"/>
    <col min="3837" max="3837" width="5.88671875" style="71" customWidth="1"/>
    <col min="3838" max="3838" width="6.109375" style="71" customWidth="1"/>
    <col min="3839" max="3839" width="11.44140625" style="71" customWidth="1"/>
    <col min="3840" max="3840" width="15.88671875" style="71" customWidth="1"/>
    <col min="3841" max="3841" width="11.33203125" style="71" customWidth="1"/>
    <col min="3842" max="3842" width="10.88671875" style="71" customWidth="1"/>
    <col min="3843" max="3843" width="11" style="71" customWidth="1"/>
    <col min="3844" max="3844" width="11.109375" style="71" customWidth="1"/>
    <col min="3845" max="3845" width="10.6640625" style="71" customWidth="1"/>
    <col min="3846" max="4092" width="9.109375" style="71"/>
    <col min="4093" max="4093" width="5.88671875" style="71" customWidth="1"/>
    <col min="4094" max="4094" width="6.109375" style="71" customWidth="1"/>
    <col min="4095" max="4095" width="11.44140625" style="71" customWidth="1"/>
    <col min="4096" max="4096" width="15.88671875" style="71" customWidth="1"/>
    <col min="4097" max="4097" width="11.33203125" style="71" customWidth="1"/>
    <col min="4098" max="4098" width="10.88671875" style="71" customWidth="1"/>
    <col min="4099" max="4099" width="11" style="71" customWidth="1"/>
    <col min="4100" max="4100" width="11.109375" style="71" customWidth="1"/>
    <col min="4101" max="4101" width="10.6640625" style="71" customWidth="1"/>
    <col min="4102" max="4348" width="9.109375" style="71"/>
    <col min="4349" max="4349" width="5.88671875" style="71" customWidth="1"/>
    <col min="4350" max="4350" width="6.109375" style="71" customWidth="1"/>
    <col min="4351" max="4351" width="11.44140625" style="71" customWidth="1"/>
    <col min="4352" max="4352" width="15.88671875" style="71" customWidth="1"/>
    <col min="4353" max="4353" width="11.33203125" style="71" customWidth="1"/>
    <col min="4354" max="4354" width="10.88671875" style="71" customWidth="1"/>
    <col min="4355" max="4355" width="11" style="71" customWidth="1"/>
    <col min="4356" max="4356" width="11.109375" style="71" customWidth="1"/>
    <col min="4357" max="4357" width="10.6640625" style="71" customWidth="1"/>
    <col min="4358" max="4604" width="9.109375" style="71"/>
    <col min="4605" max="4605" width="5.88671875" style="71" customWidth="1"/>
    <col min="4606" max="4606" width="6.109375" style="71" customWidth="1"/>
    <col min="4607" max="4607" width="11.44140625" style="71" customWidth="1"/>
    <col min="4608" max="4608" width="15.88671875" style="71" customWidth="1"/>
    <col min="4609" max="4609" width="11.33203125" style="71" customWidth="1"/>
    <col min="4610" max="4610" width="10.88671875" style="71" customWidth="1"/>
    <col min="4611" max="4611" width="11" style="71" customWidth="1"/>
    <col min="4612" max="4612" width="11.109375" style="71" customWidth="1"/>
    <col min="4613" max="4613" width="10.6640625" style="71" customWidth="1"/>
    <col min="4614" max="4860" width="9.109375" style="71"/>
    <col min="4861" max="4861" width="5.88671875" style="71" customWidth="1"/>
    <col min="4862" max="4862" width="6.109375" style="71" customWidth="1"/>
    <col min="4863" max="4863" width="11.44140625" style="71" customWidth="1"/>
    <col min="4864" max="4864" width="15.88671875" style="71" customWidth="1"/>
    <col min="4865" max="4865" width="11.33203125" style="71" customWidth="1"/>
    <col min="4866" max="4866" width="10.88671875" style="71" customWidth="1"/>
    <col min="4867" max="4867" width="11" style="71" customWidth="1"/>
    <col min="4868" max="4868" width="11.109375" style="71" customWidth="1"/>
    <col min="4869" max="4869" width="10.6640625" style="71" customWidth="1"/>
    <col min="4870" max="5116" width="9.109375" style="71"/>
    <col min="5117" max="5117" width="5.88671875" style="71" customWidth="1"/>
    <col min="5118" max="5118" width="6.109375" style="71" customWidth="1"/>
    <col min="5119" max="5119" width="11.44140625" style="71" customWidth="1"/>
    <col min="5120" max="5120" width="15.88671875" style="71" customWidth="1"/>
    <col min="5121" max="5121" width="11.33203125" style="71" customWidth="1"/>
    <col min="5122" max="5122" width="10.88671875" style="71" customWidth="1"/>
    <col min="5123" max="5123" width="11" style="71" customWidth="1"/>
    <col min="5124" max="5124" width="11.109375" style="71" customWidth="1"/>
    <col min="5125" max="5125" width="10.6640625" style="71" customWidth="1"/>
    <col min="5126" max="5372" width="9.109375" style="71"/>
    <col min="5373" max="5373" width="5.88671875" style="71" customWidth="1"/>
    <col min="5374" max="5374" width="6.109375" style="71" customWidth="1"/>
    <col min="5375" max="5375" width="11.44140625" style="71" customWidth="1"/>
    <col min="5376" max="5376" width="15.88671875" style="71" customWidth="1"/>
    <col min="5377" max="5377" width="11.33203125" style="71" customWidth="1"/>
    <col min="5378" max="5378" width="10.88671875" style="71" customWidth="1"/>
    <col min="5379" max="5379" width="11" style="71" customWidth="1"/>
    <col min="5380" max="5380" width="11.109375" style="71" customWidth="1"/>
    <col min="5381" max="5381" width="10.6640625" style="71" customWidth="1"/>
    <col min="5382" max="5628" width="9.109375" style="71"/>
    <col min="5629" max="5629" width="5.88671875" style="71" customWidth="1"/>
    <col min="5630" max="5630" width="6.109375" style="71" customWidth="1"/>
    <col min="5631" max="5631" width="11.44140625" style="71" customWidth="1"/>
    <col min="5632" max="5632" width="15.88671875" style="71" customWidth="1"/>
    <col min="5633" max="5633" width="11.33203125" style="71" customWidth="1"/>
    <col min="5634" max="5634" width="10.88671875" style="71" customWidth="1"/>
    <col min="5635" max="5635" width="11" style="71" customWidth="1"/>
    <col min="5636" max="5636" width="11.109375" style="71" customWidth="1"/>
    <col min="5637" max="5637" width="10.6640625" style="71" customWidth="1"/>
    <col min="5638" max="5884" width="9.109375" style="71"/>
    <col min="5885" max="5885" width="5.88671875" style="71" customWidth="1"/>
    <col min="5886" max="5886" width="6.109375" style="71" customWidth="1"/>
    <col min="5887" max="5887" width="11.44140625" style="71" customWidth="1"/>
    <col min="5888" max="5888" width="15.88671875" style="71" customWidth="1"/>
    <col min="5889" max="5889" width="11.33203125" style="71" customWidth="1"/>
    <col min="5890" max="5890" width="10.88671875" style="71" customWidth="1"/>
    <col min="5891" max="5891" width="11" style="71" customWidth="1"/>
    <col min="5892" max="5892" width="11.109375" style="71" customWidth="1"/>
    <col min="5893" max="5893" width="10.6640625" style="71" customWidth="1"/>
    <col min="5894" max="6140" width="9.109375" style="71"/>
    <col min="6141" max="6141" width="5.88671875" style="71" customWidth="1"/>
    <col min="6142" max="6142" width="6.109375" style="71" customWidth="1"/>
    <col min="6143" max="6143" width="11.44140625" style="71" customWidth="1"/>
    <col min="6144" max="6144" width="15.88671875" style="71" customWidth="1"/>
    <col min="6145" max="6145" width="11.33203125" style="71" customWidth="1"/>
    <col min="6146" max="6146" width="10.88671875" style="71" customWidth="1"/>
    <col min="6147" max="6147" width="11" style="71" customWidth="1"/>
    <col min="6148" max="6148" width="11.109375" style="71" customWidth="1"/>
    <col min="6149" max="6149" width="10.6640625" style="71" customWidth="1"/>
    <col min="6150" max="6396" width="9.109375" style="71"/>
    <col min="6397" max="6397" width="5.88671875" style="71" customWidth="1"/>
    <col min="6398" max="6398" width="6.109375" style="71" customWidth="1"/>
    <col min="6399" max="6399" width="11.44140625" style="71" customWidth="1"/>
    <col min="6400" max="6400" width="15.88671875" style="71" customWidth="1"/>
    <col min="6401" max="6401" width="11.33203125" style="71" customWidth="1"/>
    <col min="6402" max="6402" width="10.88671875" style="71" customWidth="1"/>
    <col min="6403" max="6403" width="11" style="71" customWidth="1"/>
    <col min="6404" max="6404" width="11.109375" style="71" customWidth="1"/>
    <col min="6405" max="6405" width="10.6640625" style="71" customWidth="1"/>
    <col min="6406" max="6652" width="9.109375" style="71"/>
    <col min="6653" max="6653" width="5.88671875" style="71" customWidth="1"/>
    <col min="6654" max="6654" width="6.109375" style="71" customWidth="1"/>
    <col min="6655" max="6655" width="11.44140625" style="71" customWidth="1"/>
    <col min="6656" max="6656" width="15.88671875" style="71" customWidth="1"/>
    <col min="6657" max="6657" width="11.33203125" style="71" customWidth="1"/>
    <col min="6658" max="6658" width="10.88671875" style="71" customWidth="1"/>
    <col min="6659" max="6659" width="11" style="71" customWidth="1"/>
    <col min="6660" max="6660" width="11.109375" style="71" customWidth="1"/>
    <col min="6661" max="6661" width="10.6640625" style="71" customWidth="1"/>
    <col min="6662" max="6908" width="9.109375" style="71"/>
    <col min="6909" max="6909" width="5.88671875" style="71" customWidth="1"/>
    <col min="6910" max="6910" width="6.109375" style="71" customWidth="1"/>
    <col min="6911" max="6911" width="11.44140625" style="71" customWidth="1"/>
    <col min="6912" max="6912" width="15.88671875" style="71" customWidth="1"/>
    <col min="6913" max="6913" width="11.33203125" style="71" customWidth="1"/>
    <col min="6914" max="6914" width="10.88671875" style="71" customWidth="1"/>
    <col min="6915" max="6915" width="11" style="71" customWidth="1"/>
    <col min="6916" max="6916" width="11.109375" style="71" customWidth="1"/>
    <col min="6917" max="6917" width="10.6640625" style="71" customWidth="1"/>
    <col min="6918" max="7164" width="9.109375" style="71"/>
    <col min="7165" max="7165" width="5.88671875" style="71" customWidth="1"/>
    <col min="7166" max="7166" width="6.109375" style="71" customWidth="1"/>
    <col min="7167" max="7167" width="11.44140625" style="71" customWidth="1"/>
    <col min="7168" max="7168" width="15.88671875" style="71" customWidth="1"/>
    <col min="7169" max="7169" width="11.33203125" style="71" customWidth="1"/>
    <col min="7170" max="7170" width="10.88671875" style="71" customWidth="1"/>
    <col min="7171" max="7171" width="11" style="71" customWidth="1"/>
    <col min="7172" max="7172" width="11.109375" style="71" customWidth="1"/>
    <col min="7173" max="7173" width="10.6640625" style="71" customWidth="1"/>
    <col min="7174" max="7420" width="9.109375" style="71"/>
    <col min="7421" max="7421" width="5.88671875" style="71" customWidth="1"/>
    <col min="7422" max="7422" width="6.109375" style="71" customWidth="1"/>
    <col min="7423" max="7423" width="11.44140625" style="71" customWidth="1"/>
    <col min="7424" max="7424" width="15.88671875" style="71" customWidth="1"/>
    <col min="7425" max="7425" width="11.33203125" style="71" customWidth="1"/>
    <col min="7426" max="7426" width="10.88671875" style="71" customWidth="1"/>
    <col min="7427" max="7427" width="11" style="71" customWidth="1"/>
    <col min="7428" max="7428" width="11.109375" style="71" customWidth="1"/>
    <col min="7429" max="7429" width="10.6640625" style="71" customWidth="1"/>
    <col min="7430" max="7676" width="9.109375" style="71"/>
    <col min="7677" max="7677" width="5.88671875" style="71" customWidth="1"/>
    <col min="7678" max="7678" width="6.109375" style="71" customWidth="1"/>
    <col min="7679" max="7679" width="11.44140625" style="71" customWidth="1"/>
    <col min="7680" max="7680" width="15.88671875" style="71" customWidth="1"/>
    <col min="7681" max="7681" width="11.33203125" style="71" customWidth="1"/>
    <col min="7682" max="7682" width="10.88671875" style="71" customWidth="1"/>
    <col min="7683" max="7683" width="11" style="71" customWidth="1"/>
    <col min="7684" max="7684" width="11.109375" style="71" customWidth="1"/>
    <col min="7685" max="7685" width="10.6640625" style="71" customWidth="1"/>
    <col min="7686" max="7932" width="9.109375" style="71"/>
    <col min="7933" max="7933" width="5.88671875" style="71" customWidth="1"/>
    <col min="7934" max="7934" width="6.109375" style="71" customWidth="1"/>
    <col min="7935" max="7935" width="11.44140625" style="71" customWidth="1"/>
    <col min="7936" max="7936" width="15.88671875" style="71" customWidth="1"/>
    <col min="7937" max="7937" width="11.33203125" style="71" customWidth="1"/>
    <col min="7938" max="7938" width="10.88671875" style="71" customWidth="1"/>
    <col min="7939" max="7939" width="11" style="71" customWidth="1"/>
    <col min="7940" max="7940" width="11.109375" style="71" customWidth="1"/>
    <col min="7941" max="7941" width="10.6640625" style="71" customWidth="1"/>
    <col min="7942" max="8188" width="9.109375" style="71"/>
    <col min="8189" max="8189" width="5.88671875" style="71" customWidth="1"/>
    <col min="8190" max="8190" width="6.109375" style="71" customWidth="1"/>
    <col min="8191" max="8191" width="11.44140625" style="71" customWidth="1"/>
    <col min="8192" max="8192" width="15.88671875" style="71" customWidth="1"/>
    <col min="8193" max="8193" width="11.33203125" style="71" customWidth="1"/>
    <col min="8194" max="8194" width="10.88671875" style="71" customWidth="1"/>
    <col min="8195" max="8195" width="11" style="71" customWidth="1"/>
    <col min="8196" max="8196" width="11.109375" style="71" customWidth="1"/>
    <col min="8197" max="8197" width="10.6640625" style="71" customWidth="1"/>
    <col min="8198" max="8444" width="9.109375" style="71"/>
    <col min="8445" max="8445" width="5.88671875" style="71" customWidth="1"/>
    <col min="8446" max="8446" width="6.109375" style="71" customWidth="1"/>
    <col min="8447" max="8447" width="11.44140625" style="71" customWidth="1"/>
    <col min="8448" max="8448" width="15.88671875" style="71" customWidth="1"/>
    <col min="8449" max="8449" width="11.33203125" style="71" customWidth="1"/>
    <col min="8450" max="8450" width="10.88671875" style="71" customWidth="1"/>
    <col min="8451" max="8451" width="11" style="71" customWidth="1"/>
    <col min="8452" max="8452" width="11.109375" style="71" customWidth="1"/>
    <col min="8453" max="8453" width="10.6640625" style="71" customWidth="1"/>
    <col min="8454" max="8700" width="9.109375" style="71"/>
    <col min="8701" max="8701" width="5.88671875" style="71" customWidth="1"/>
    <col min="8702" max="8702" width="6.109375" style="71" customWidth="1"/>
    <col min="8703" max="8703" width="11.44140625" style="71" customWidth="1"/>
    <col min="8704" max="8704" width="15.88671875" style="71" customWidth="1"/>
    <col min="8705" max="8705" width="11.33203125" style="71" customWidth="1"/>
    <col min="8706" max="8706" width="10.88671875" style="71" customWidth="1"/>
    <col min="8707" max="8707" width="11" style="71" customWidth="1"/>
    <col min="8708" max="8708" width="11.109375" style="71" customWidth="1"/>
    <col min="8709" max="8709" width="10.6640625" style="71" customWidth="1"/>
    <col min="8710" max="8956" width="9.109375" style="71"/>
    <col min="8957" max="8957" width="5.88671875" style="71" customWidth="1"/>
    <col min="8958" max="8958" width="6.109375" style="71" customWidth="1"/>
    <col min="8959" max="8959" width="11.44140625" style="71" customWidth="1"/>
    <col min="8960" max="8960" width="15.88671875" style="71" customWidth="1"/>
    <col min="8961" max="8961" width="11.33203125" style="71" customWidth="1"/>
    <col min="8962" max="8962" width="10.88671875" style="71" customWidth="1"/>
    <col min="8963" max="8963" width="11" style="71" customWidth="1"/>
    <col min="8964" max="8964" width="11.109375" style="71" customWidth="1"/>
    <col min="8965" max="8965" width="10.6640625" style="71" customWidth="1"/>
    <col min="8966" max="9212" width="9.109375" style="71"/>
    <col min="9213" max="9213" width="5.88671875" style="71" customWidth="1"/>
    <col min="9214" max="9214" width="6.109375" style="71" customWidth="1"/>
    <col min="9215" max="9215" width="11.44140625" style="71" customWidth="1"/>
    <col min="9216" max="9216" width="15.88671875" style="71" customWidth="1"/>
    <col min="9217" max="9217" width="11.33203125" style="71" customWidth="1"/>
    <col min="9218" max="9218" width="10.88671875" style="71" customWidth="1"/>
    <col min="9219" max="9219" width="11" style="71" customWidth="1"/>
    <col min="9220" max="9220" width="11.109375" style="71" customWidth="1"/>
    <col min="9221" max="9221" width="10.6640625" style="71" customWidth="1"/>
    <col min="9222" max="9468" width="9.109375" style="71"/>
    <col min="9469" max="9469" width="5.88671875" style="71" customWidth="1"/>
    <col min="9470" max="9470" width="6.109375" style="71" customWidth="1"/>
    <col min="9471" max="9471" width="11.44140625" style="71" customWidth="1"/>
    <col min="9472" max="9472" width="15.88671875" style="71" customWidth="1"/>
    <col min="9473" max="9473" width="11.33203125" style="71" customWidth="1"/>
    <col min="9474" max="9474" width="10.88671875" style="71" customWidth="1"/>
    <col min="9475" max="9475" width="11" style="71" customWidth="1"/>
    <col min="9476" max="9476" width="11.109375" style="71" customWidth="1"/>
    <col min="9477" max="9477" width="10.6640625" style="71" customWidth="1"/>
    <col min="9478" max="9724" width="9.109375" style="71"/>
    <col min="9725" max="9725" width="5.88671875" style="71" customWidth="1"/>
    <col min="9726" max="9726" width="6.109375" style="71" customWidth="1"/>
    <col min="9727" max="9727" width="11.44140625" style="71" customWidth="1"/>
    <col min="9728" max="9728" width="15.88671875" style="71" customWidth="1"/>
    <col min="9729" max="9729" width="11.33203125" style="71" customWidth="1"/>
    <col min="9730" max="9730" width="10.88671875" style="71" customWidth="1"/>
    <col min="9731" max="9731" width="11" style="71" customWidth="1"/>
    <col min="9732" max="9732" width="11.109375" style="71" customWidth="1"/>
    <col min="9733" max="9733" width="10.6640625" style="71" customWidth="1"/>
    <col min="9734" max="9980" width="9.109375" style="71"/>
    <col min="9981" max="9981" width="5.88671875" style="71" customWidth="1"/>
    <col min="9982" max="9982" width="6.109375" style="71" customWidth="1"/>
    <col min="9983" max="9983" width="11.44140625" style="71" customWidth="1"/>
    <col min="9984" max="9984" width="15.88671875" style="71" customWidth="1"/>
    <col min="9985" max="9985" width="11.33203125" style="71" customWidth="1"/>
    <col min="9986" max="9986" width="10.88671875" style="71" customWidth="1"/>
    <col min="9987" max="9987" width="11" style="71" customWidth="1"/>
    <col min="9988" max="9988" width="11.109375" style="71" customWidth="1"/>
    <col min="9989" max="9989" width="10.6640625" style="71" customWidth="1"/>
    <col min="9990" max="10236" width="9.109375" style="71"/>
    <col min="10237" max="10237" width="5.88671875" style="71" customWidth="1"/>
    <col min="10238" max="10238" width="6.109375" style="71" customWidth="1"/>
    <col min="10239" max="10239" width="11.44140625" style="71" customWidth="1"/>
    <col min="10240" max="10240" width="15.88671875" style="71" customWidth="1"/>
    <col min="10241" max="10241" width="11.33203125" style="71" customWidth="1"/>
    <col min="10242" max="10242" width="10.88671875" style="71" customWidth="1"/>
    <col min="10243" max="10243" width="11" style="71" customWidth="1"/>
    <col min="10244" max="10244" width="11.109375" style="71" customWidth="1"/>
    <col min="10245" max="10245" width="10.6640625" style="71" customWidth="1"/>
    <col min="10246" max="10492" width="9.109375" style="71"/>
    <col min="10493" max="10493" width="5.88671875" style="71" customWidth="1"/>
    <col min="10494" max="10494" width="6.109375" style="71" customWidth="1"/>
    <col min="10495" max="10495" width="11.44140625" style="71" customWidth="1"/>
    <col min="10496" max="10496" width="15.88671875" style="71" customWidth="1"/>
    <col min="10497" max="10497" width="11.33203125" style="71" customWidth="1"/>
    <col min="10498" max="10498" width="10.88671875" style="71" customWidth="1"/>
    <col min="10499" max="10499" width="11" style="71" customWidth="1"/>
    <col min="10500" max="10500" width="11.109375" style="71" customWidth="1"/>
    <col min="10501" max="10501" width="10.6640625" style="71" customWidth="1"/>
    <col min="10502" max="10748" width="9.109375" style="71"/>
    <col min="10749" max="10749" width="5.88671875" style="71" customWidth="1"/>
    <col min="10750" max="10750" width="6.109375" style="71" customWidth="1"/>
    <col min="10751" max="10751" width="11.44140625" style="71" customWidth="1"/>
    <col min="10752" max="10752" width="15.88671875" style="71" customWidth="1"/>
    <col min="10753" max="10753" width="11.33203125" style="71" customWidth="1"/>
    <col min="10754" max="10754" width="10.88671875" style="71" customWidth="1"/>
    <col min="10755" max="10755" width="11" style="71" customWidth="1"/>
    <col min="10756" max="10756" width="11.109375" style="71" customWidth="1"/>
    <col min="10757" max="10757" width="10.6640625" style="71" customWidth="1"/>
    <col min="10758" max="11004" width="9.109375" style="71"/>
    <col min="11005" max="11005" width="5.88671875" style="71" customWidth="1"/>
    <col min="11006" max="11006" width="6.109375" style="71" customWidth="1"/>
    <col min="11007" max="11007" width="11.44140625" style="71" customWidth="1"/>
    <col min="11008" max="11008" width="15.88671875" style="71" customWidth="1"/>
    <col min="11009" max="11009" width="11.33203125" style="71" customWidth="1"/>
    <col min="11010" max="11010" width="10.88671875" style="71" customWidth="1"/>
    <col min="11011" max="11011" width="11" style="71" customWidth="1"/>
    <col min="11012" max="11012" width="11.109375" style="71" customWidth="1"/>
    <col min="11013" max="11013" width="10.6640625" style="71" customWidth="1"/>
    <col min="11014" max="11260" width="9.109375" style="71"/>
    <col min="11261" max="11261" width="5.88671875" style="71" customWidth="1"/>
    <col min="11262" max="11262" width="6.109375" style="71" customWidth="1"/>
    <col min="11263" max="11263" width="11.44140625" style="71" customWidth="1"/>
    <col min="11264" max="11264" width="15.88671875" style="71" customWidth="1"/>
    <col min="11265" max="11265" width="11.33203125" style="71" customWidth="1"/>
    <col min="11266" max="11266" width="10.88671875" style="71" customWidth="1"/>
    <col min="11267" max="11267" width="11" style="71" customWidth="1"/>
    <col min="11268" max="11268" width="11.109375" style="71" customWidth="1"/>
    <col min="11269" max="11269" width="10.6640625" style="71" customWidth="1"/>
    <col min="11270" max="11516" width="9.109375" style="71"/>
    <col min="11517" max="11517" width="5.88671875" style="71" customWidth="1"/>
    <col min="11518" max="11518" width="6.109375" style="71" customWidth="1"/>
    <col min="11519" max="11519" width="11.44140625" style="71" customWidth="1"/>
    <col min="11520" max="11520" width="15.88671875" style="71" customWidth="1"/>
    <col min="11521" max="11521" width="11.33203125" style="71" customWidth="1"/>
    <col min="11522" max="11522" width="10.88671875" style="71" customWidth="1"/>
    <col min="11523" max="11523" width="11" style="71" customWidth="1"/>
    <col min="11524" max="11524" width="11.109375" style="71" customWidth="1"/>
    <col min="11525" max="11525" width="10.6640625" style="71" customWidth="1"/>
    <col min="11526" max="11772" width="9.109375" style="71"/>
    <col min="11773" max="11773" width="5.88671875" style="71" customWidth="1"/>
    <col min="11774" max="11774" width="6.109375" style="71" customWidth="1"/>
    <col min="11775" max="11775" width="11.44140625" style="71" customWidth="1"/>
    <col min="11776" max="11776" width="15.88671875" style="71" customWidth="1"/>
    <col min="11777" max="11777" width="11.33203125" style="71" customWidth="1"/>
    <col min="11778" max="11778" width="10.88671875" style="71" customWidth="1"/>
    <col min="11779" max="11779" width="11" style="71" customWidth="1"/>
    <col min="11780" max="11780" width="11.109375" style="71" customWidth="1"/>
    <col min="11781" max="11781" width="10.6640625" style="71" customWidth="1"/>
    <col min="11782" max="12028" width="9.109375" style="71"/>
    <col min="12029" max="12029" width="5.88671875" style="71" customWidth="1"/>
    <col min="12030" max="12030" width="6.109375" style="71" customWidth="1"/>
    <col min="12031" max="12031" width="11.44140625" style="71" customWidth="1"/>
    <col min="12032" max="12032" width="15.88671875" style="71" customWidth="1"/>
    <col min="12033" max="12033" width="11.33203125" style="71" customWidth="1"/>
    <col min="12034" max="12034" width="10.88671875" style="71" customWidth="1"/>
    <col min="12035" max="12035" width="11" style="71" customWidth="1"/>
    <col min="12036" max="12036" width="11.109375" style="71" customWidth="1"/>
    <col min="12037" max="12037" width="10.6640625" style="71" customWidth="1"/>
    <col min="12038" max="12284" width="9.109375" style="71"/>
    <col min="12285" max="12285" width="5.88671875" style="71" customWidth="1"/>
    <col min="12286" max="12286" width="6.109375" style="71" customWidth="1"/>
    <col min="12287" max="12287" width="11.44140625" style="71" customWidth="1"/>
    <col min="12288" max="12288" width="15.88671875" style="71" customWidth="1"/>
    <col min="12289" max="12289" width="11.33203125" style="71" customWidth="1"/>
    <col min="12290" max="12290" width="10.88671875" style="71" customWidth="1"/>
    <col min="12291" max="12291" width="11" style="71" customWidth="1"/>
    <col min="12292" max="12292" width="11.109375" style="71" customWidth="1"/>
    <col min="12293" max="12293" width="10.6640625" style="71" customWidth="1"/>
    <col min="12294" max="12540" width="9.109375" style="71"/>
    <col min="12541" max="12541" width="5.88671875" style="71" customWidth="1"/>
    <col min="12542" max="12542" width="6.109375" style="71" customWidth="1"/>
    <col min="12543" max="12543" width="11.44140625" style="71" customWidth="1"/>
    <col min="12544" max="12544" width="15.88671875" style="71" customWidth="1"/>
    <col min="12545" max="12545" width="11.33203125" style="71" customWidth="1"/>
    <col min="12546" max="12546" width="10.88671875" style="71" customWidth="1"/>
    <col min="12547" max="12547" width="11" style="71" customWidth="1"/>
    <col min="12548" max="12548" width="11.109375" style="71" customWidth="1"/>
    <col min="12549" max="12549" width="10.6640625" style="71" customWidth="1"/>
    <col min="12550" max="12796" width="9.109375" style="71"/>
    <col min="12797" max="12797" width="5.88671875" style="71" customWidth="1"/>
    <col min="12798" max="12798" width="6.109375" style="71" customWidth="1"/>
    <col min="12799" max="12799" width="11.44140625" style="71" customWidth="1"/>
    <col min="12800" max="12800" width="15.88671875" style="71" customWidth="1"/>
    <col min="12801" max="12801" width="11.33203125" style="71" customWidth="1"/>
    <col min="12802" max="12802" width="10.88671875" style="71" customWidth="1"/>
    <col min="12803" max="12803" width="11" style="71" customWidth="1"/>
    <col min="12804" max="12804" width="11.109375" style="71" customWidth="1"/>
    <col min="12805" max="12805" width="10.6640625" style="71" customWidth="1"/>
    <col min="12806" max="13052" width="9.109375" style="71"/>
    <col min="13053" max="13053" width="5.88671875" style="71" customWidth="1"/>
    <col min="13054" max="13054" width="6.109375" style="71" customWidth="1"/>
    <col min="13055" max="13055" width="11.44140625" style="71" customWidth="1"/>
    <col min="13056" max="13056" width="15.88671875" style="71" customWidth="1"/>
    <col min="13057" max="13057" width="11.33203125" style="71" customWidth="1"/>
    <col min="13058" max="13058" width="10.88671875" style="71" customWidth="1"/>
    <col min="13059" max="13059" width="11" style="71" customWidth="1"/>
    <col min="13060" max="13060" width="11.109375" style="71" customWidth="1"/>
    <col min="13061" max="13061" width="10.6640625" style="71" customWidth="1"/>
    <col min="13062" max="13308" width="9.109375" style="71"/>
    <col min="13309" max="13309" width="5.88671875" style="71" customWidth="1"/>
    <col min="13310" max="13310" width="6.109375" style="71" customWidth="1"/>
    <col min="13311" max="13311" width="11.44140625" style="71" customWidth="1"/>
    <col min="13312" max="13312" width="15.88671875" style="71" customWidth="1"/>
    <col min="13313" max="13313" width="11.33203125" style="71" customWidth="1"/>
    <col min="13314" max="13314" width="10.88671875" style="71" customWidth="1"/>
    <col min="13315" max="13315" width="11" style="71" customWidth="1"/>
    <col min="13316" max="13316" width="11.109375" style="71" customWidth="1"/>
    <col min="13317" max="13317" width="10.6640625" style="71" customWidth="1"/>
    <col min="13318" max="13564" width="9.109375" style="71"/>
    <col min="13565" max="13565" width="5.88671875" style="71" customWidth="1"/>
    <col min="13566" max="13566" width="6.109375" style="71" customWidth="1"/>
    <col min="13567" max="13567" width="11.44140625" style="71" customWidth="1"/>
    <col min="13568" max="13568" width="15.88671875" style="71" customWidth="1"/>
    <col min="13569" max="13569" width="11.33203125" style="71" customWidth="1"/>
    <col min="13570" max="13570" width="10.88671875" style="71" customWidth="1"/>
    <col min="13571" max="13571" width="11" style="71" customWidth="1"/>
    <col min="13572" max="13572" width="11.109375" style="71" customWidth="1"/>
    <col min="13573" max="13573" width="10.6640625" style="71" customWidth="1"/>
    <col min="13574" max="13820" width="9.109375" style="71"/>
    <col min="13821" max="13821" width="5.88671875" style="71" customWidth="1"/>
    <col min="13822" max="13822" width="6.109375" style="71" customWidth="1"/>
    <col min="13823" max="13823" width="11.44140625" style="71" customWidth="1"/>
    <col min="13824" max="13824" width="15.88671875" style="71" customWidth="1"/>
    <col min="13825" max="13825" width="11.33203125" style="71" customWidth="1"/>
    <col min="13826" max="13826" width="10.88671875" style="71" customWidth="1"/>
    <col min="13827" max="13827" width="11" style="71" customWidth="1"/>
    <col min="13828" max="13828" width="11.109375" style="71" customWidth="1"/>
    <col min="13829" max="13829" width="10.6640625" style="71" customWidth="1"/>
    <col min="13830" max="14076" width="9.109375" style="71"/>
    <col min="14077" max="14077" width="5.88671875" style="71" customWidth="1"/>
    <col min="14078" max="14078" width="6.109375" style="71" customWidth="1"/>
    <col min="14079" max="14079" width="11.44140625" style="71" customWidth="1"/>
    <col min="14080" max="14080" width="15.88671875" style="71" customWidth="1"/>
    <col min="14081" max="14081" width="11.33203125" style="71" customWidth="1"/>
    <col min="14082" max="14082" width="10.88671875" style="71" customWidth="1"/>
    <col min="14083" max="14083" width="11" style="71" customWidth="1"/>
    <col min="14084" max="14084" width="11.109375" style="71" customWidth="1"/>
    <col min="14085" max="14085" width="10.6640625" style="71" customWidth="1"/>
    <col min="14086" max="14332" width="9.109375" style="71"/>
    <col min="14333" max="14333" width="5.88671875" style="71" customWidth="1"/>
    <col min="14334" max="14334" width="6.109375" style="71" customWidth="1"/>
    <col min="14335" max="14335" width="11.44140625" style="71" customWidth="1"/>
    <col min="14336" max="14336" width="15.88671875" style="71" customWidth="1"/>
    <col min="14337" max="14337" width="11.33203125" style="71" customWidth="1"/>
    <col min="14338" max="14338" width="10.88671875" style="71" customWidth="1"/>
    <col min="14339" max="14339" width="11" style="71" customWidth="1"/>
    <col min="14340" max="14340" width="11.109375" style="71" customWidth="1"/>
    <col min="14341" max="14341" width="10.6640625" style="71" customWidth="1"/>
    <col min="14342" max="14588" width="9.109375" style="71"/>
    <col min="14589" max="14589" width="5.88671875" style="71" customWidth="1"/>
    <col min="14590" max="14590" width="6.109375" style="71" customWidth="1"/>
    <col min="14591" max="14591" width="11.44140625" style="71" customWidth="1"/>
    <col min="14592" max="14592" width="15.88671875" style="71" customWidth="1"/>
    <col min="14593" max="14593" width="11.33203125" style="71" customWidth="1"/>
    <col min="14594" max="14594" width="10.88671875" style="71" customWidth="1"/>
    <col min="14595" max="14595" width="11" style="71" customWidth="1"/>
    <col min="14596" max="14596" width="11.109375" style="71" customWidth="1"/>
    <col min="14597" max="14597" width="10.6640625" style="71" customWidth="1"/>
    <col min="14598" max="14844" width="9.109375" style="71"/>
    <col min="14845" max="14845" width="5.88671875" style="71" customWidth="1"/>
    <col min="14846" max="14846" width="6.109375" style="71" customWidth="1"/>
    <col min="14847" max="14847" width="11.44140625" style="71" customWidth="1"/>
    <col min="14848" max="14848" width="15.88671875" style="71" customWidth="1"/>
    <col min="14849" max="14849" width="11.33203125" style="71" customWidth="1"/>
    <col min="14850" max="14850" width="10.88671875" style="71" customWidth="1"/>
    <col min="14851" max="14851" width="11" style="71" customWidth="1"/>
    <col min="14852" max="14852" width="11.109375" style="71" customWidth="1"/>
    <col min="14853" max="14853" width="10.6640625" style="71" customWidth="1"/>
    <col min="14854" max="15100" width="9.109375" style="71"/>
    <col min="15101" max="15101" width="5.88671875" style="71" customWidth="1"/>
    <col min="15102" max="15102" width="6.109375" style="71" customWidth="1"/>
    <col min="15103" max="15103" width="11.44140625" style="71" customWidth="1"/>
    <col min="15104" max="15104" width="15.88671875" style="71" customWidth="1"/>
    <col min="15105" max="15105" width="11.33203125" style="71" customWidth="1"/>
    <col min="15106" max="15106" width="10.88671875" style="71" customWidth="1"/>
    <col min="15107" max="15107" width="11" style="71" customWidth="1"/>
    <col min="15108" max="15108" width="11.109375" style="71" customWidth="1"/>
    <col min="15109" max="15109" width="10.6640625" style="71" customWidth="1"/>
    <col min="15110" max="15356" width="9.109375" style="71"/>
    <col min="15357" max="15357" width="5.88671875" style="71" customWidth="1"/>
    <col min="15358" max="15358" width="6.109375" style="71" customWidth="1"/>
    <col min="15359" max="15359" width="11.44140625" style="71" customWidth="1"/>
    <col min="15360" max="15360" width="15.88671875" style="71" customWidth="1"/>
    <col min="15361" max="15361" width="11.33203125" style="71" customWidth="1"/>
    <col min="15362" max="15362" width="10.88671875" style="71" customWidth="1"/>
    <col min="15363" max="15363" width="11" style="71" customWidth="1"/>
    <col min="15364" max="15364" width="11.109375" style="71" customWidth="1"/>
    <col min="15365" max="15365" width="10.6640625" style="71" customWidth="1"/>
    <col min="15366" max="15612" width="9.109375" style="71"/>
    <col min="15613" max="15613" width="5.88671875" style="71" customWidth="1"/>
    <col min="15614" max="15614" width="6.109375" style="71" customWidth="1"/>
    <col min="15615" max="15615" width="11.44140625" style="71" customWidth="1"/>
    <col min="15616" max="15616" width="15.88671875" style="71" customWidth="1"/>
    <col min="15617" max="15617" width="11.33203125" style="71" customWidth="1"/>
    <col min="15618" max="15618" width="10.88671875" style="71" customWidth="1"/>
    <col min="15619" max="15619" width="11" style="71" customWidth="1"/>
    <col min="15620" max="15620" width="11.109375" style="71" customWidth="1"/>
    <col min="15621" max="15621" width="10.6640625" style="71" customWidth="1"/>
    <col min="15622" max="15868" width="9.109375" style="71"/>
    <col min="15869" max="15869" width="5.88671875" style="71" customWidth="1"/>
    <col min="15870" max="15870" width="6.109375" style="71" customWidth="1"/>
    <col min="15871" max="15871" width="11.44140625" style="71" customWidth="1"/>
    <col min="15872" max="15872" width="15.88671875" style="71" customWidth="1"/>
    <col min="15873" max="15873" width="11.33203125" style="71" customWidth="1"/>
    <col min="15874" max="15874" width="10.88671875" style="71" customWidth="1"/>
    <col min="15875" max="15875" width="11" style="71" customWidth="1"/>
    <col min="15876" max="15876" width="11.109375" style="71" customWidth="1"/>
    <col min="15877" max="15877" width="10.6640625" style="71" customWidth="1"/>
    <col min="15878" max="16124" width="9.109375" style="71"/>
    <col min="16125" max="16125" width="5.88671875" style="71" customWidth="1"/>
    <col min="16126" max="16126" width="6.109375" style="71" customWidth="1"/>
    <col min="16127" max="16127" width="11.44140625" style="71" customWidth="1"/>
    <col min="16128" max="16128" width="15.88671875" style="71" customWidth="1"/>
    <col min="16129" max="16129" width="11.33203125" style="71" customWidth="1"/>
    <col min="16130" max="16130" width="10.88671875" style="71" customWidth="1"/>
    <col min="16131" max="16131" width="11" style="71" customWidth="1"/>
    <col min="16132" max="16132" width="11.109375" style="71" customWidth="1"/>
    <col min="16133" max="16133" width="10.6640625" style="71" customWidth="1"/>
    <col min="16134" max="16384" width="9.109375" style="71"/>
  </cols>
  <sheetData>
    <row r="1" spans="1:56" s="41" customFormat="1" ht="17.399999999999999" x14ac:dyDescent="0.3">
      <c r="A1" s="42" t="s">
        <v>216</v>
      </c>
      <c r="B1" s="43"/>
      <c r="C1" s="43"/>
      <c r="D1" s="43"/>
      <c r="E1" s="43"/>
      <c r="F1" s="43"/>
      <c r="G1" s="43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</row>
    <row r="2" spans="1:56" ht="15" thickBot="1" x14ac:dyDescent="0.35"/>
    <row r="3" spans="1:56" x14ac:dyDescent="0.3">
      <c r="B3" s="110" t="s">
        <v>218</v>
      </c>
      <c r="C3" s="111"/>
      <c r="D3" s="80" t="str">
        <f>'Výkaz výměr'!D2</f>
        <v>Rekonstrukce Hyg. Zázemí ZŠ Písnice</v>
      </c>
      <c r="E3" s="81"/>
      <c r="F3" s="82"/>
    </row>
    <row r="4" spans="1:56" x14ac:dyDescent="0.3">
      <c r="B4" s="83"/>
      <c r="C4" s="77"/>
      <c r="D4" s="69" t="str">
        <f>'Výkaz výměr'!D3</f>
        <v>L. Coňka 40/3, 142 00, Praha 4 - Písnice</v>
      </c>
      <c r="E4" s="70"/>
      <c r="F4" s="84"/>
    </row>
    <row r="5" spans="1:56" ht="15" thickBot="1" x14ac:dyDescent="0.35">
      <c r="B5" s="112" t="s">
        <v>217</v>
      </c>
      <c r="C5" s="113"/>
      <c r="D5" s="85" t="s">
        <v>226</v>
      </c>
      <c r="E5" s="86"/>
      <c r="F5" s="87"/>
    </row>
    <row r="6" spans="1:56" ht="15" thickBot="1" x14ac:dyDescent="0.35"/>
    <row r="7" spans="1:56" ht="47.25" customHeight="1" thickBot="1" x14ac:dyDescent="0.35">
      <c r="B7" s="117" t="s">
        <v>228</v>
      </c>
      <c r="C7" s="118"/>
      <c r="D7" s="119" t="s">
        <v>229</v>
      </c>
      <c r="E7" s="119"/>
      <c r="F7" s="120"/>
    </row>
    <row r="8" spans="1:56" ht="15" thickBot="1" x14ac:dyDescent="0.35"/>
    <row r="9" spans="1:56" ht="19.5" customHeight="1" x14ac:dyDescent="0.3">
      <c r="B9" s="114" t="s">
        <v>227</v>
      </c>
      <c r="C9" s="115"/>
      <c r="D9" s="115"/>
      <c r="E9" s="115"/>
      <c r="F9" s="116"/>
    </row>
    <row r="10" spans="1:56" x14ac:dyDescent="0.3">
      <c r="B10" s="88"/>
      <c r="F10" s="89"/>
    </row>
    <row r="11" spans="1:56" x14ac:dyDescent="0.3">
      <c r="B11" s="90"/>
      <c r="C11" s="91" t="s">
        <v>224</v>
      </c>
      <c r="D11" s="91"/>
      <c r="E11" s="91"/>
      <c r="F11" s="96" t="s">
        <v>4</v>
      </c>
    </row>
    <row r="12" spans="1:56" x14ac:dyDescent="0.3">
      <c r="B12" s="74" t="str">
        <f>'Výkaz výměr'!B6</f>
        <v>I. Bourání, demolice, demontáže</v>
      </c>
      <c r="C12" s="75"/>
      <c r="E12" s="79"/>
      <c r="F12" s="97">
        <f>SUM(F13:F15)</f>
        <v>0</v>
      </c>
    </row>
    <row r="13" spans="1:56" x14ac:dyDescent="0.3">
      <c r="B13" s="74">
        <v>1</v>
      </c>
      <c r="C13" s="75" t="str">
        <f>'Výkaz výměr'!C7</f>
        <v>Bourání a Demontáže</v>
      </c>
      <c r="E13" s="79"/>
      <c r="F13" s="98">
        <f>SUM('Výkaz výměr'!J8:J27)</f>
        <v>0</v>
      </c>
    </row>
    <row r="14" spans="1:56" x14ac:dyDescent="0.3">
      <c r="B14" s="74">
        <v>2</v>
      </c>
      <c r="C14" s="75" t="str">
        <f>'Výkaz výměr'!C30</f>
        <v>Podchycování konstrukcí</v>
      </c>
      <c r="E14" s="79"/>
      <c r="F14" s="98">
        <f>SUM('Výkaz výměr'!J31)</f>
        <v>0</v>
      </c>
    </row>
    <row r="15" spans="1:56" x14ac:dyDescent="0.3">
      <c r="B15" s="74">
        <v>3</v>
      </c>
      <c r="C15" s="75" t="str">
        <f>'Výkaz výměr'!C32</f>
        <v>Demontáž konstrukcí - otopná tělesa</v>
      </c>
      <c r="E15" s="79"/>
      <c r="F15" s="98">
        <f>SUM('Výkaz výměr'!J33)</f>
        <v>0</v>
      </c>
    </row>
    <row r="16" spans="1:56" x14ac:dyDescent="0.3">
      <c r="B16" s="92" t="str">
        <f>'Výkaz výměr'!B36</f>
        <v>II. Nově budované konstrukce a zařízení</v>
      </c>
      <c r="C16" s="93"/>
      <c r="D16" s="94"/>
      <c r="E16" s="95"/>
      <c r="F16" s="99">
        <f>SUM(F17:F23)</f>
        <v>0</v>
      </c>
    </row>
    <row r="17" spans="2:6" x14ac:dyDescent="0.3">
      <c r="B17" s="74">
        <v>1</v>
      </c>
      <c r="C17" s="75" t="str">
        <f>'Výkaz výměr'!C37</f>
        <v>Běžné stavební práce</v>
      </c>
      <c r="E17" s="79"/>
      <c r="F17" s="98">
        <f>SUM('Výkaz výměr'!J38:J46)</f>
        <v>0</v>
      </c>
    </row>
    <row r="18" spans="2:6" x14ac:dyDescent="0.3">
      <c r="B18" s="74">
        <v>2</v>
      </c>
      <c r="C18" s="76" t="str">
        <f>'Výkaz výměr'!D47</f>
        <v>Podlahy z dlaždic a obklady keramické</v>
      </c>
      <c r="E18" s="79"/>
      <c r="F18" s="98">
        <f>SUM('Výkaz výměr'!J48:J55)</f>
        <v>0</v>
      </c>
    </row>
    <row r="19" spans="2:6" x14ac:dyDescent="0.3">
      <c r="B19" s="74">
        <v>3</v>
      </c>
      <c r="C19" s="76" t="str">
        <f>'Výkaz výměr'!D56</f>
        <v>Konstrukce Truhlářské</v>
      </c>
      <c r="E19" s="79"/>
      <c r="F19" s="98">
        <f>SUM('Výkaz výměr'!J57:J59)</f>
        <v>0</v>
      </c>
    </row>
    <row r="20" spans="2:6" x14ac:dyDescent="0.3">
      <c r="B20" s="74">
        <v>4</v>
      </c>
      <c r="C20" s="76" t="str">
        <f>'Výkaz výměr'!D60</f>
        <v>Malby a tapety</v>
      </c>
      <c r="E20" s="79"/>
      <c r="F20" s="98">
        <f>SUM('Výkaz výměr'!J62:J63)</f>
        <v>0</v>
      </c>
    </row>
    <row r="21" spans="2:6" x14ac:dyDescent="0.3">
      <c r="B21" s="74">
        <v>5</v>
      </c>
      <c r="C21" s="76" t="str">
        <f>'Výkaz výměr'!D64</f>
        <v>Zdravotně technické instalace budov, Vzduchotechnika</v>
      </c>
      <c r="E21" s="79"/>
      <c r="F21" s="98">
        <f>SUM('Výkaz výměr'!J65:J109)</f>
        <v>0</v>
      </c>
    </row>
    <row r="22" spans="2:6" x14ac:dyDescent="0.3">
      <c r="B22" s="74">
        <v>6</v>
      </c>
      <c r="C22" s="76" t="str">
        <f>'Výkaz výměr'!D110</f>
        <v>Ústřední vytápění</v>
      </c>
      <c r="E22" s="79"/>
      <c r="F22" s="98">
        <f>SUM('Výkaz výměr'!J111:J115)</f>
        <v>0</v>
      </c>
    </row>
    <row r="23" spans="2:6" x14ac:dyDescent="0.3">
      <c r="B23" s="74">
        <v>7</v>
      </c>
      <c r="C23" s="75" t="str">
        <f>'Výkaz výměr'!C116</f>
        <v>Elektromontáže</v>
      </c>
      <c r="E23" s="79"/>
      <c r="F23" s="98">
        <f>SUM('Výkaz výměr'!J117:J122)</f>
        <v>0</v>
      </c>
    </row>
    <row r="24" spans="2:6" ht="15" thickBot="1" x14ac:dyDescent="0.35">
      <c r="B24" s="74">
        <v>8</v>
      </c>
      <c r="C24" s="75" t="s">
        <v>253</v>
      </c>
      <c r="E24" s="79"/>
      <c r="F24" s="98">
        <f>'Výkaz výměr'!J123</f>
        <v>0</v>
      </c>
    </row>
    <row r="25" spans="2:6" s="78" customFormat="1" ht="13.8" thickBot="1" x14ac:dyDescent="0.3">
      <c r="B25" s="72"/>
      <c r="C25" s="73" t="s">
        <v>225</v>
      </c>
      <c r="D25" s="73"/>
      <c r="E25" s="73"/>
      <c r="F25" s="100">
        <f>F16+F12</f>
        <v>0</v>
      </c>
    </row>
    <row r="26" spans="2:6" ht="15" thickBot="1" x14ac:dyDescent="0.35"/>
    <row r="27" spans="2:6" x14ac:dyDescent="0.3">
      <c r="B27" s="45" t="s">
        <v>219</v>
      </c>
      <c r="C27" s="46"/>
      <c r="D27" s="101">
        <v>0</v>
      </c>
      <c r="E27" s="46" t="s">
        <v>220</v>
      </c>
      <c r="F27" s="102">
        <v>0</v>
      </c>
    </row>
    <row r="28" spans="2:6" x14ac:dyDescent="0.3">
      <c r="B28" s="47" t="s">
        <v>219</v>
      </c>
      <c r="C28" s="48"/>
      <c r="D28" s="49">
        <v>15</v>
      </c>
      <c r="E28" s="48" t="s">
        <v>220</v>
      </c>
      <c r="F28" s="103">
        <v>0</v>
      </c>
    </row>
    <row r="29" spans="2:6" x14ac:dyDescent="0.3">
      <c r="B29" s="47" t="s">
        <v>221</v>
      </c>
      <c r="C29" s="48"/>
      <c r="D29" s="49">
        <v>15</v>
      </c>
      <c r="E29" s="48" t="s">
        <v>220</v>
      </c>
      <c r="F29" s="104">
        <v>0</v>
      </c>
    </row>
    <row r="30" spans="2:6" x14ac:dyDescent="0.3">
      <c r="B30" s="47" t="s">
        <v>219</v>
      </c>
      <c r="C30" s="48"/>
      <c r="D30" s="49">
        <v>21</v>
      </c>
      <c r="E30" s="48" t="s">
        <v>220</v>
      </c>
      <c r="F30" s="103">
        <f>HSV</f>
        <v>0</v>
      </c>
    </row>
    <row r="31" spans="2:6" x14ac:dyDescent="0.3">
      <c r="B31" s="47" t="s">
        <v>221</v>
      </c>
      <c r="C31" s="48"/>
      <c r="D31" s="49">
        <v>21</v>
      </c>
      <c r="E31" s="48" t="s">
        <v>220</v>
      </c>
      <c r="F31" s="104">
        <f>0.21*F30</f>
        <v>0</v>
      </c>
    </row>
    <row r="32" spans="2:6" ht="16.2" thickBot="1" x14ac:dyDescent="0.35">
      <c r="B32" s="50" t="s">
        <v>222</v>
      </c>
      <c r="C32" s="51"/>
      <c r="D32" s="51"/>
      <c r="E32" s="51"/>
      <c r="F32" s="105">
        <f>SUM(F30:F31)</f>
        <v>0</v>
      </c>
    </row>
  </sheetData>
  <mergeCells count="5">
    <mergeCell ref="B3:C3"/>
    <mergeCell ref="B5:C5"/>
    <mergeCell ref="B9:F9"/>
    <mergeCell ref="B7:C7"/>
    <mergeCell ref="D7:F7"/>
  </mergeCells>
  <pageMargins left="0.7" right="0.7" top="0.78740157499999996" bottom="0.78740157499999996" header="0.3" footer="0.3"/>
  <pageSetup paperSize="9" orientation="portrait" horizont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4"/>
  <sheetViews>
    <sheetView tabSelected="1" view="pageBreakPreview" zoomScale="115" zoomScaleNormal="100" zoomScaleSheetLayoutView="115" workbookViewId="0">
      <pane ySplit="5" topLeftCell="A27" activePane="bottomLeft" state="frozen"/>
      <selection pane="bottomLeft" activeCell="I30" sqref="I30:J30"/>
    </sheetView>
  </sheetViews>
  <sheetFormatPr defaultColWidth="9.109375" defaultRowHeight="13.8" x14ac:dyDescent="0.3"/>
  <cols>
    <col min="1" max="1" width="1.44140625" style="18" customWidth="1"/>
    <col min="2" max="2" width="5.44140625" style="106" customWidth="1"/>
    <col min="3" max="3" width="4.109375" style="1" customWidth="1"/>
    <col min="4" max="4" width="2.88671875" style="2" customWidth="1"/>
    <col min="5" max="5" width="8.33203125" style="3" customWidth="1"/>
    <col min="6" max="6" width="46.33203125" style="3" customWidth="1"/>
    <col min="7" max="7" width="4.5546875" style="4" customWidth="1"/>
    <col min="8" max="8" width="6.6640625" style="4" customWidth="1"/>
    <col min="9" max="9" width="10" style="4" bestFit="1" customWidth="1"/>
    <col min="10" max="10" width="12.5546875" style="106" customWidth="1"/>
    <col min="11" max="11" width="1.44140625" style="18" customWidth="1"/>
    <col min="12" max="12" width="9.109375" style="3"/>
    <col min="13" max="14" width="6.6640625" style="4" customWidth="1"/>
    <col min="15" max="16384" width="9.109375" style="3"/>
  </cols>
  <sheetData>
    <row r="1" spans="1:14" x14ac:dyDescent="0.3">
      <c r="B1" s="16" t="s">
        <v>206</v>
      </c>
      <c r="D1" s="6" t="s">
        <v>207</v>
      </c>
    </row>
    <row r="2" spans="1:14" x14ac:dyDescent="0.3">
      <c r="B2" s="16" t="s">
        <v>208</v>
      </c>
      <c r="D2" s="6" t="s">
        <v>209</v>
      </c>
    </row>
    <row r="3" spans="1:14" x14ac:dyDescent="0.3">
      <c r="D3" s="2" t="s">
        <v>210</v>
      </c>
    </row>
    <row r="4" spans="1:14" s="7" customFormat="1" x14ac:dyDescent="0.3">
      <c r="A4" s="18"/>
      <c r="B4" s="123" t="s">
        <v>203</v>
      </c>
      <c r="C4" s="122" t="s">
        <v>204</v>
      </c>
      <c r="D4" s="122"/>
      <c r="E4" s="122"/>
      <c r="F4" s="7" t="s">
        <v>205</v>
      </c>
      <c r="G4" s="8" t="s">
        <v>1</v>
      </c>
      <c r="H4" s="8" t="s">
        <v>2</v>
      </c>
      <c r="I4" s="8" t="s">
        <v>3</v>
      </c>
      <c r="J4" s="107" t="s">
        <v>4</v>
      </c>
      <c r="K4" s="18"/>
      <c r="M4" s="8" t="s">
        <v>67</v>
      </c>
      <c r="N4" s="8" t="s">
        <v>68</v>
      </c>
    </row>
    <row r="5" spans="1:14" ht="14.4" thickBot="1" x14ac:dyDescent="0.35">
      <c r="B5" s="124"/>
      <c r="C5" s="121"/>
      <c r="D5" s="121"/>
      <c r="E5" s="121"/>
      <c r="I5" s="4" t="s">
        <v>5</v>
      </c>
      <c r="J5" s="106" t="s">
        <v>6</v>
      </c>
    </row>
    <row r="6" spans="1:14" x14ac:dyDescent="0.3">
      <c r="B6" s="125" t="s">
        <v>211</v>
      </c>
      <c r="C6" s="126"/>
      <c r="D6" s="126"/>
      <c r="E6" s="126"/>
      <c r="F6" s="126"/>
      <c r="G6" s="126"/>
      <c r="H6" s="126"/>
      <c r="I6" s="126"/>
      <c r="J6" s="127"/>
    </row>
    <row r="7" spans="1:14" s="12" customFormat="1" x14ac:dyDescent="0.3">
      <c r="A7" s="55"/>
      <c r="B7" s="9" t="s">
        <v>0</v>
      </c>
      <c r="C7" s="10" t="s">
        <v>202</v>
      </c>
      <c r="D7" s="11"/>
      <c r="G7" s="13"/>
      <c r="H7" s="13"/>
      <c r="I7" s="13"/>
      <c r="J7" s="14"/>
      <c r="K7" s="55"/>
      <c r="M7" s="13"/>
      <c r="N7" s="13"/>
    </row>
    <row r="8" spans="1:14" x14ac:dyDescent="0.3">
      <c r="B8" s="15">
        <v>1</v>
      </c>
      <c r="C8" s="16">
        <v>725</v>
      </c>
      <c r="D8" s="17">
        <v>29</v>
      </c>
      <c r="E8" s="18" t="s">
        <v>10</v>
      </c>
      <c r="F8" s="18" t="s">
        <v>44</v>
      </c>
      <c r="G8" s="106" t="s">
        <v>19</v>
      </c>
      <c r="H8" s="19">
        <f>IF(SUM(M8:N8)=0,"",SUM(M8:N8))</f>
        <v>8</v>
      </c>
      <c r="I8" s="20">
        <v>0</v>
      </c>
      <c r="J8" s="21">
        <f t="shared" ref="J8:J33" si="0">PRODUCT(H8:I8)</f>
        <v>0</v>
      </c>
      <c r="M8" s="5">
        <v>5</v>
      </c>
      <c r="N8" s="5">
        <v>3</v>
      </c>
    </row>
    <row r="9" spans="1:14" x14ac:dyDescent="0.3">
      <c r="B9" s="15">
        <f>1+B8</f>
        <v>2</v>
      </c>
      <c r="C9" s="16">
        <v>725</v>
      </c>
      <c r="D9" s="17">
        <v>29</v>
      </c>
      <c r="E9" s="18" t="s">
        <v>46</v>
      </c>
      <c r="F9" s="18" t="s">
        <v>45</v>
      </c>
      <c r="G9" s="106" t="s">
        <v>19</v>
      </c>
      <c r="H9" s="19">
        <f t="shared" ref="H9:H112" si="1">IF(SUM(M9:N9)=0,"",SUM(M9:N9))</f>
        <v>4</v>
      </c>
      <c r="I9" s="20">
        <v>0</v>
      </c>
      <c r="J9" s="21">
        <f t="shared" si="0"/>
        <v>0</v>
      </c>
      <c r="M9" s="5">
        <v>3</v>
      </c>
      <c r="N9" s="5">
        <v>1</v>
      </c>
    </row>
    <row r="10" spans="1:14" x14ac:dyDescent="0.3">
      <c r="B10" s="15">
        <f t="shared" ref="B10:B29" si="2">1+B9</f>
        <v>3</v>
      </c>
      <c r="C10" s="16">
        <v>725</v>
      </c>
      <c r="D10" s="17">
        <v>29</v>
      </c>
      <c r="E10" s="18" t="s">
        <v>47</v>
      </c>
      <c r="F10" s="18" t="s">
        <v>69</v>
      </c>
      <c r="G10" s="106" t="s">
        <v>19</v>
      </c>
      <c r="H10" s="19">
        <f t="shared" si="1"/>
        <v>10</v>
      </c>
      <c r="I10" s="20">
        <v>0</v>
      </c>
      <c r="J10" s="21">
        <f t="shared" si="0"/>
        <v>0</v>
      </c>
      <c r="M10" s="5">
        <v>5</v>
      </c>
      <c r="N10" s="5">
        <v>5</v>
      </c>
    </row>
    <row r="11" spans="1:14" x14ac:dyDescent="0.3">
      <c r="B11" s="15">
        <f t="shared" si="2"/>
        <v>4</v>
      </c>
      <c r="C11" s="16">
        <v>725</v>
      </c>
      <c r="D11" s="17">
        <v>33</v>
      </c>
      <c r="E11" s="18" t="s">
        <v>70</v>
      </c>
      <c r="F11" s="18" t="s">
        <v>71</v>
      </c>
      <c r="G11" s="106" t="s">
        <v>58</v>
      </c>
      <c r="H11" s="19">
        <f t="shared" ref="H11" si="3">IF(SUM(M11:N11)=0,"",SUM(M11:N11))</f>
        <v>2</v>
      </c>
      <c r="I11" s="20">
        <v>0</v>
      </c>
      <c r="J11" s="21">
        <f t="shared" si="0"/>
        <v>0</v>
      </c>
      <c r="M11" s="5">
        <v>1</v>
      </c>
      <c r="N11" s="5">
        <v>1</v>
      </c>
    </row>
    <row r="12" spans="1:14" x14ac:dyDescent="0.3">
      <c r="B12" s="15">
        <f t="shared" si="2"/>
        <v>5</v>
      </c>
      <c r="C12" s="16">
        <v>735</v>
      </c>
      <c r="D12" s="17">
        <v>15</v>
      </c>
      <c r="E12" s="18" t="s">
        <v>52</v>
      </c>
      <c r="F12" s="18" t="s">
        <v>53</v>
      </c>
      <c r="G12" s="106" t="s">
        <v>19</v>
      </c>
      <c r="H12" s="19">
        <f t="shared" si="1"/>
        <v>8</v>
      </c>
      <c r="I12" s="20">
        <v>0</v>
      </c>
      <c r="J12" s="21">
        <f t="shared" si="0"/>
        <v>0</v>
      </c>
      <c r="M12" s="5">
        <v>4</v>
      </c>
      <c r="N12" s="5">
        <f>M12</f>
        <v>4</v>
      </c>
    </row>
    <row r="13" spans="1:14" x14ac:dyDescent="0.3">
      <c r="B13" s="15">
        <f t="shared" si="2"/>
        <v>6</v>
      </c>
      <c r="C13" s="16">
        <v>735</v>
      </c>
      <c r="D13" s="17">
        <v>49</v>
      </c>
      <c r="E13" s="18" t="s">
        <v>50</v>
      </c>
      <c r="F13" s="18" t="s">
        <v>51</v>
      </c>
      <c r="G13" s="106" t="s">
        <v>7</v>
      </c>
      <c r="H13" s="19">
        <f t="shared" si="1"/>
        <v>20</v>
      </c>
      <c r="I13" s="20">
        <v>0</v>
      </c>
      <c r="J13" s="21">
        <f t="shared" si="0"/>
        <v>0</v>
      </c>
      <c r="M13" s="5">
        <v>10</v>
      </c>
      <c r="N13" s="5">
        <f>M13</f>
        <v>10</v>
      </c>
    </row>
    <row r="14" spans="1:14" x14ac:dyDescent="0.3">
      <c r="B14" s="15">
        <f t="shared" si="2"/>
        <v>7</v>
      </c>
      <c r="C14" s="16">
        <v>962</v>
      </c>
      <c r="D14" s="17" t="s">
        <v>13</v>
      </c>
      <c r="E14" s="18" t="s">
        <v>14</v>
      </c>
      <c r="F14" s="18" t="s">
        <v>15</v>
      </c>
      <c r="G14" s="106" t="s">
        <v>7</v>
      </c>
      <c r="H14" s="19">
        <f t="shared" si="1"/>
        <v>24.5</v>
      </c>
      <c r="I14" s="20">
        <v>0</v>
      </c>
      <c r="J14" s="21">
        <f t="shared" si="0"/>
        <v>0</v>
      </c>
      <c r="M14" s="5">
        <f>2.65*2+1.2*4*2+1*2</f>
        <v>16.899999999999999</v>
      </c>
      <c r="N14" s="5">
        <f>2*3.8</f>
        <v>7.6</v>
      </c>
    </row>
    <row r="15" spans="1:14" x14ac:dyDescent="0.3">
      <c r="B15" s="15">
        <f t="shared" si="2"/>
        <v>8</v>
      </c>
      <c r="C15" s="16">
        <v>962</v>
      </c>
      <c r="D15" s="17" t="s">
        <v>21</v>
      </c>
      <c r="E15" s="18" t="s">
        <v>22</v>
      </c>
      <c r="F15" s="18" t="s">
        <v>23</v>
      </c>
      <c r="G15" s="106" t="s">
        <v>7</v>
      </c>
      <c r="H15" s="19">
        <f t="shared" si="1"/>
        <v>62.85</v>
      </c>
      <c r="I15" s="20">
        <v>0</v>
      </c>
      <c r="J15" s="21">
        <f t="shared" si="0"/>
        <v>0</v>
      </c>
      <c r="M15" s="5">
        <f>4*(6.05+1.2+2*1.45+1.275)-2*0.75*3</f>
        <v>41.2</v>
      </c>
      <c r="N15" s="5">
        <f>1.3*2.5+4.6*4</f>
        <v>21.65</v>
      </c>
    </row>
    <row r="16" spans="1:14" x14ac:dyDescent="0.3">
      <c r="B16" s="15">
        <f t="shared" si="2"/>
        <v>9</v>
      </c>
      <c r="C16" s="16">
        <v>965</v>
      </c>
      <c r="D16" s="17">
        <v>10</v>
      </c>
      <c r="E16" s="18" t="s">
        <v>8</v>
      </c>
      <c r="F16" s="18" t="s">
        <v>9</v>
      </c>
      <c r="G16" s="106" t="s">
        <v>7</v>
      </c>
      <c r="H16" s="19">
        <f t="shared" si="1"/>
        <v>38.1</v>
      </c>
      <c r="I16" s="20">
        <v>0</v>
      </c>
      <c r="J16" s="21">
        <f t="shared" si="0"/>
        <v>0</v>
      </c>
      <c r="M16" s="5">
        <f>13.65+10.8</f>
        <v>24.450000000000003</v>
      </c>
      <c r="N16" s="5">
        <v>13.65</v>
      </c>
    </row>
    <row r="17" spans="2:14" x14ac:dyDescent="0.3">
      <c r="B17" s="15">
        <f t="shared" si="2"/>
        <v>10</v>
      </c>
      <c r="C17" s="16">
        <v>968</v>
      </c>
      <c r="D17" s="17" t="s">
        <v>24</v>
      </c>
      <c r="E17" s="16" t="s">
        <v>27</v>
      </c>
      <c r="F17" s="22" t="s">
        <v>28</v>
      </c>
      <c r="G17" s="106" t="s">
        <v>19</v>
      </c>
      <c r="H17" s="19">
        <f t="shared" si="1"/>
        <v>5</v>
      </c>
      <c r="I17" s="20">
        <v>0</v>
      </c>
      <c r="J17" s="21">
        <f t="shared" si="0"/>
        <v>0</v>
      </c>
      <c r="M17" s="5">
        <v>3</v>
      </c>
      <c r="N17" s="5">
        <v>2</v>
      </c>
    </row>
    <row r="18" spans="2:14" x14ac:dyDescent="0.3">
      <c r="B18" s="15">
        <f t="shared" si="2"/>
        <v>11</v>
      </c>
      <c r="C18" s="16">
        <v>968</v>
      </c>
      <c r="D18" s="17" t="s">
        <v>24</v>
      </c>
      <c r="E18" s="16" t="s">
        <v>25</v>
      </c>
      <c r="F18" s="22" t="s">
        <v>26</v>
      </c>
      <c r="G18" s="106" t="s">
        <v>7</v>
      </c>
      <c r="H18" s="19">
        <f t="shared" si="1"/>
        <v>10</v>
      </c>
      <c r="I18" s="20">
        <v>0</v>
      </c>
      <c r="J18" s="21">
        <f t="shared" si="0"/>
        <v>0</v>
      </c>
      <c r="M18" s="5">
        <f>3*2</f>
        <v>6</v>
      </c>
      <c r="N18" s="5">
        <f>2*N17</f>
        <v>4</v>
      </c>
    </row>
    <row r="19" spans="2:14" x14ac:dyDescent="0.3">
      <c r="B19" s="15">
        <f t="shared" si="2"/>
        <v>12</v>
      </c>
      <c r="C19" s="16">
        <v>969</v>
      </c>
      <c r="D19" s="17" t="s">
        <v>29</v>
      </c>
      <c r="E19" s="16" t="s">
        <v>30</v>
      </c>
      <c r="F19" s="22" t="s">
        <v>31</v>
      </c>
      <c r="G19" s="106" t="s">
        <v>32</v>
      </c>
      <c r="H19" s="19">
        <f t="shared" si="1"/>
        <v>80</v>
      </c>
      <c r="I19" s="20">
        <v>0</v>
      </c>
      <c r="J19" s="21">
        <f t="shared" si="0"/>
        <v>0</v>
      </c>
      <c r="M19" s="5">
        <v>40</v>
      </c>
      <c r="N19" s="5">
        <v>40</v>
      </c>
    </row>
    <row r="20" spans="2:14" x14ac:dyDescent="0.3">
      <c r="B20" s="15">
        <f t="shared" si="2"/>
        <v>13</v>
      </c>
      <c r="C20" s="16">
        <v>969</v>
      </c>
      <c r="D20" s="17" t="s">
        <v>33</v>
      </c>
      <c r="E20" s="16" t="s">
        <v>34</v>
      </c>
      <c r="F20" s="22" t="s">
        <v>35</v>
      </c>
      <c r="G20" s="106" t="s">
        <v>32</v>
      </c>
      <c r="H20" s="19">
        <f t="shared" si="1"/>
        <v>50</v>
      </c>
      <c r="I20" s="20">
        <v>0</v>
      </c>
      <c r="J20" s="21">
        <f t="shared" si="0"/>
        <v>0</v>
      </c>
      <c r="M20" s="5">
        <v>30</v>
      </c>
      <c r="N20" s="5">
        <v>20</v>
      </c>
    </row>
    <row r="21" spans="2:14" x14ac:dyDescent="0.3">
      <c r="B21" s="15">
        <f t="shared" si="2"/>
        <v>14</v>
      </c>
      <c r="C21" s="16">
        <v>972</v>
      </c>
      <c r="D21" s="17" t="s">
        <v>16</v>
      </c>
      <c r="E21" s="16" t="s">
        <v>17</v>
      </c>
      <c r="F21" s="22" t="s">
        <v>18</v>
      </c>
      <c r="G21" s="106" t="s">
        <v>19</v>
      </c>
      <c r="H21" s="19">
        <f t="shared" si="1"/>
        <v>17</v>
      </c>
      <c r="I21" s="20">
        <v>0</v>
      </c>
      <c r="J21" s="21">
        <f t="shared" si="0"/>
        <v>0</v>
      </c>
      <c r="M21" s="5">
        <v>11</v>
      </c>
      <c r="N21" s="5">
        <v>6</v>
      </c>
    </row>
    <row r="22" spans="2:14" x14ac:dyDescent="0.3">
      <c r="B22" s="15">
        <f t="shared" si="2"/>
        <v>15</v>
      </c>
      <c r="C22" s="16">
        <v>972</v>
      </c>
      <c r="D22" s="17" t="s">
        <v>16</v>
      </c>
      <c r="E22" s="16" t="s">
        <v>17</v>
      </c>
      <c r="F22" s="22" t="s">
        <v>20</v>
      </c>
      <c r="G22" s="106" t="s">
        <v>19</v>
      </c>
      <c r="H22" s="19">
        <f t="shared" si="1"/>
        <v>2</v>
      </c>
      <c r="I22" s="20">
        <v>0</v>
      </c>
      <c r="J22" s="21">
        <f t="shared" si="0"/>
        <v>0</v>
      </c>
      <c r="M22" s="5">
        <v>1</v>
      </c>
      <c r="N22" s="5">
        <v>1</v>
      </c>
    </row>
    <row r="23" spans="2:14" x14ac:dyDescent="0.3">
      <c r="B23" s="15">
        <f t="shared" si="2"/>
        <v>16</v>
      </c>
      <c r="C23" s="16">
        <v>978</v>
      </c>
      <c r="D23" s="17">
        <v>20</v>
      </c>
      <c r="E23" s="18" t="s">
        <v>10</v>
      </c>
      <c r="F23" s="18" t="s">
        <v>11</v>
      </c>
      <c r="G23" s="106" t="s">
        <v>7</v>
      </c>
      <c r="H23" s="19">
        <f t="shared" si="1"/>
        <v>90.35</v>
      </c>
      <c r="I23" s="20">
        <v>0</v>
      </c>
      <c r="J23" s="21">
        <f t="shared" si="0"/>
        <v>0</v>
      </c>
      <c r="M23" s="5">
        <f>(9.9+12.25+0.5)*4-M24</f>
        <v>58.89</v>
      </c>
      <c r="N23" s="5">
        <f>12.1*4-N24</f>
        <v>31.46</v>
      </c>
    </row>
    <row r="24" spans="2:14" x14ac:dyDescent="0.3">
      <c r="B24" s="15">
        <f t="shared" si="2"/>
        <v>17</v>
      </c>
      <c r="C24" s="16">
        <v>978</v>
      </c>
      <c r="D24" s="17">
        <v>50</v>
      </c>
      <c r="E24" s="18" t="s">
        <v>10</v>
      </c>
      <c r="F24" s="18" t="s">
        <v>12</v>
      </c>
      <c r="G24" s="106" t="s">
        <v>7</v>
      </c>
      <c r="H24" s="19">
        <f t="shared" si="1"/>
        <v>48.649999999999991</v>
      </c>
      <c r="I24" s="20">
        <v>0</v>
      </c>
      <c r="J24" s="21">
        <f t="shared" si="0"/>
        <v>0</v>
      </c>
      <c r="M24" s="5">
        <f>(9.9+12.25+0.5)*1.4</f>
        <v>31.709999999999997</v>
      </c>
      <c r="N24" s="5">
        <f>12.1*1.4</f>
        <v>16.939999999999998</v>
      </c>
    </row>
    <row r="25" spans="2:14" x14ac:dyDescent="0.3">
      <c r="B25" s="15">
        <f t="shared" si="2"/>
        <v>18</v>
      </c>
      <c r="C25" s="16">
        <v>998</v>
      </c>
      <c r="D25" s="17" t="s">
        <v>199</v>
      </c>
      <c r="E25" s="18" t="s">
        <v>200</v>
      </c>
      <c r="F25" s="18" t="s">
        <v>201</v>
      </c>
      <c r="G25" s="106" t="s">
        <v>39</v>
      </c>
      <c r="H25" s="19">
        <f>H27</f>
        <v>106.25</v>
      </c>
      <c r="I25" s="20">
        <v>0</v>
      </c>
      <c r="J25" s="21">
        <f t="shared" si="0"/>
        <v>0</v>
      </c>
      <c r="M25" s="5">
        <f>(9.9+12.25+0.5)*1.4</f>
        <v>31.709999999999997</v>
      </c>
      <c r="N25" s="5">
        <f>12.1*1.4</f>
        <v>16.939999999999998</v>
      </c>
    </row>
    <row r="26" spans="2:14" x14ac:dyDescent="0.3">
      <c r="B26" s="15">
        <f t="shared" si="2"/>
        <v>19</v>
      </c>
      <c r="C26" s="16">
        <v>979</v>
      </c>
      <c r="D26" s="17" t="s">
        <v>194</v>
      </c>
      <c r="E26" s="18" t="s">
        <v>195</v>
      </c>
      <c r="F26" s="18" t="s">
        <v>197</v>
      </c>
      <c r="G26" s="106" t="s">
        <v>39</v>
      </c>
      <c r="H26" s="19">
        <f>H28</f>
        <v>106.25</v>
      </c>
      <c r="I26" s="20">
        <v>0</v>
      </c>
      <c r="J26" s="21">
        <f t="shared" si="0"/>
        <v>0</v>
      </c>
      <c r="M26" s="5"/>
      <c r="N26" s="5"/>
    </row>
    <row r="27" spans="2:14" ht="27.6" x14ac:dyDescent="0.3">
      <c r="B27" s="15">
        <f t="shared" si="2"/>
        <v>20</v>
      </c>
      <c r="C27" s="16">
        <v>979</v>
      </c>
      <c r="D27" s="17" t="s">
        <v>194</v>
      </c>
      <c r="E27" s="18" t="s">
        <v>196</v>
      </c>
      <c r="F27" s="22" t="s">
        <v>198</v>
      </c>
      <c r="G27" s="106" t="s">
        <v>39</v>
      </c>
      <c r="H27" s="19">
        <f>H28</f>
        <v>106.25</v>
      </c>
      <c r="I27" s="20">
        <v>0</v>
      </c>
      <c r="J27" s="21">
        <f t="shared" si="0"/>
        <v>0</v>
      </c>
      <c r="M27" s="5"/>
      <c r="N27" s="5"/>
    </row>
    <row r="28" spans="2:14" x14ac:dyDescent="0.3">
      <c r="B28" s="15">
        <f t="shared" si="2"/>
        <v>21</v>
      </c>
      <c r="C28" s="16">
        <v>979</v>
      </c>
      <c r="D28" s="17" t="s">
        <v>36</v>
      </c>
      <c r="E28" s="18" t="s">
        <v>37</v>
      </c>
      <c r="F28" s="18" t="s">
        <v>38</v>
      </c>
      <c r="G28" s="106" t="s">
        <v>39</v>
      </c>
      <c r="H28" s="19">
        <f>CEILING(1.15*(0.068*H24+0.046*H23+0.065*H16+1.31*H15),0.25)</f>
        <v>106.25</v>
      </c>
      <c r="I28" s="20">
        <v>0</v>
      </c>
      <c r="J28" s="21">
        <f t="shared" si="0"/>
        <v>0</v>
      </c>
      <c r="M28" s="5"/>
      <c r="N28" s="5"/>
    </row>
    <row r="29" spans="2:14" x14ac:dyDescent="0.3">
      <c r="B29" s="15">
        <f t="shared" si="2"/>
        <v>22</v>
      </c>
      <c r="C29" s="16">
        <v>979</v>
      </c>
      <c r="D29" s="17" t="s">
        <v>199</v>
      </c>
      <c r="E29" s="18" t="s">
        <v>103</v>
      </c>
      <c r="F29" s="18" t="s">
        <v>247</v>
      </c>
      <c r="G29" s="106" t="s">
        <v>39</v>
      </c>
      <c r="H29" s="19">
        <f>H28</f>
        <v>106.25</v>
      </c>
      <c r="I29" s="20">
        <v>0</v>
      </c>
      <c r="J29" s="21">
        <f t="shared" si="0"/>
        <v>0</v>
      </c>
      <c r="M29" s="5"/>
      <c r="N29" s="5"/>
    </row>
    <row r="30" spans="2:14" x14ac:dyDescent="0.3">
      <c r="B30" s="23" t="s">
        <v>40</v>
      </c>
      <c r="C30" s="24" t="s">
        <v>41</v>
      </c>
      <c r="D30" s="17"/>
      <c r="E30" s="18"/>
      <c r="F30" s="18"/>
      <c r="G30" s="106"/>
      <c r="H30" s="19" t="str">
        <f t="shared" si="1"/>
        <v/>
      </c>
      <c r="I30" s="20"/>
      <c r="J30" s="21"/>
    </row>
    <row r="31" spans="2:14" ht="27.6" x14ac:dyDescent="0.3">
      <c r="B31" s="15">
        <f>1+B29</f>
        <v>23</v>
      </c>
      <c r="C31" s="16">
        <v>975</v>
      </c>
      <c r="D31" s="17">
        <v>20</v>
      </c>
      <c r="E31" s="18" t="s">
        <v>42</v>
      </c>
      <c r="F31" s="22" t="s">
        <v>43</v>
      </c>
      <c r="G31" s="106" t="s">
        <v>32</v>
      </c>
      <c r="H31" s="19">
        <f t="shared" si="1"/>
        <v>2</v>
      </c>
      <c r="I31" s="20">
        <v>0</v>
      </c>
      <c r="J31" s="21">
        <f t="shared" si="0"/>
        <v>0</v>
      </c>
      <c r="M31" s="5">
        <v>2</v>
      </c>
      <c r="N31" s="5">
        <v>0</v>
      </c>
    </row>
    <row r="32" spans="2:14" x14ac:dyDescent="0.3">
      <c r="B32" s="23" t="s">
        <v>48</v>
      </c>
      <c r="C32" s="24" t="s">
        <v>49</v>
      </c>
      <c r="D32" s="17"/>
      <c r="E32" s="18"/>
      <c r="F32" s="18"/>
      <c r="G32" s="106"/>
      <c r="H32" s="19" t="str">
        <f t="shared" si="1"/>
        <v/>
      </c>
      <c r="I32" s="20"/>
      <c r="J32" s="21"/>
    </row>
    <row r="33" spans="1:14" s="33" customFormat="1" ht="14.4" thickBot="1" x14ac:dyDescent="0.35">
      <c r="A33" s="18"/>
      <c r="B33" s="26">
        <f>1+B31</f>
        <v>24</v>
      </c>
      <c r="C33" s="27">
        <v>735</v>
      </c>
      <c r="D33" s="28">
        <v>49</v>
      </c>
      <c r="E33" s="29" t="s">
        <v>50</v>
      </c>
      <c r="F33" s="29" t="s">
        <v>254</v>
      </c>
      <c r="G33" s="30" t="s">
        <v>7</v>
      </c>
      <c r="H33" s="31">
        <f t="shared" si="1"/>
        <v>20</v>
      </c>
      <c r="I33" s="20">
        <v>0</v>
      </c>
      <c r="J33" s="21">
        <f t="shared" si="0"/>
        <v>0</v>
      </c>
      <c r="K33" s="18"/>
      <c r="M33" s="34">
        <v>10</v>
      </c>
      <c r="N33" s="34">
        <f>M33</f>
        <v>10</v>
      </c>
    </row>
    <row r="34" spans="1:14" s="18" customFormat="1" ht="14.4" thickBot="1" x14ac:dyDescent="0.35">
      <c r="B34" s="61"/>
      <c r="C34" s="62"/>
      <c r="D34" s="63"/>
      <c r="E34" s="64"/>
      <c r="F34" s="64"/>
      <c r="G34" s="65"/>
      <c r="H34" s="66" t="str">
        <f>B6</f>
        <v>I. Bourání, demolice, demontáže</v>
      </c>
      <c r="I34" s="67" t="s">
        <v>223</v>
      </c>
      <c r="J34" s="68">
        <f>SUM(J12:J33)</f>
        <v>0</v>
      </c>
      <c r="M34" s="19"/>
      <c r="N34" s="19"/>
    </row>
    <row r="35" spans="1:14" s="18" customFormat="1" ht="14.4" thickBot="1" x14ac:dyDescent="0.35">
      <c r="B35" s="106"/>
      <c r="C35" s="16"/>
      <c r="D35" s="17"/>
      <c r="G35" s="106"/>
      <c r="H35" s="53"/>
      <c r="I35" s="52"/>
      <c r="J35" s="108"/>
      <c r="M35" s="19"/>
      <c r="N35" s="19"/>
    </row>
    <row r="36" spans="1:14" x14ac:dyDescent="0.3">
      <c r="B36" s="125" t="s">
        <v>212</v>
      </c>
      <c r="C36" s="126"/>
      <c r="D36" s="126"/>
      <c r="E36" s="126"/>
      <c r="F36" s="126"/>
      <c r="G36" s="126"/>
      <c r="H36" s="126"/>
      <c r="I36" s="126"/>
      <c r="J36" s="127"/>
      <c r="M36" s="5"/>
      <c r="N36" s="5"/>
    </row>
    <row r="37" spans="1:14" x14ac:dyDescent="0.3">
      <c r="B37" s="23" t="s">
        <v>79</v>
      </c>
      <c r="C37" s="24" t="s">
        <v>80</v>
      </c>
      <c r="D37" s="54"/>
      <c r="E37" s="55"/>
      <c r="F37" s="18"/>
      <c r="G37" s="106"/>
      <c r="H37" s="19"/>
      <c r="I37" s="20"/>
      <c r="J37" s="21"/>
      <c r="M37" s="5"/>
      <c r="N37" s="5"/>
    </row>
    <row r="38" spans="1:14" x14ac:dyDescent="0.3">
      <c r="B38" s="15">
        <f>1+B33</f>
        <v>25</v>
      </c>
      <c r="C38" s="16">
        <v>342</v>
      </c>
      <c r="D38" s="17" t="s">
        <v>127</v>
      </c>
      <c r="E38" s="18" t="s">
        <v>128</v>
      </c>
      <c r="F38" s="18" t="s">
        <v>131</v>
      </c>
      <c r="G38" s="106" t="s">
        <v>7</v>
      </c>
      <c r="H38" s="19">
        <f t="shared" ref="H38" si="4">IF(SUM(M38:N38)=0,"",SUM(M38:N38))</f>
        <v>13.690000000000001</v>
      </c>
      <c r="I38" s="20">
        <v>0</v>
      </c>
      <c r="J38" s="21">
        <f t="shared" ref="J38:J46" si="5">PRODUCT(H38:I38)</f>
        <v>0</v>
      </c>
      <c r="M38" s="5">
        <f>0.9*2.5+0.8*4</f>
        <v>5.45</v>
      </c>
      <c r="N38" s="5">
        <f>1.25*4-0.8*2.2+1.25*4</f>
        <v>8.24</v>
      </c>
    </row>
    <row r="39" spans="1:14" x14ac:dyDescent="0.3">
      <c r="B39" s="15">
        <f t="shared" ref="B39:B46" si="6">1+B38</f>
        <v>26</v>
      </c>
      <c r="C39" s="16">
        <v>342</v>
      </c>
      <c r="D39" s="17" t="s">
        <v>127</v>
      </c>
      <c r="E39" s="18" t="s">
        <v>129</v>
      </c>
      <c r="F39" s="18" t="s">
        <v>130</v>
      </c>
      <c r="G39" s="106" t="s">
        <v>7</v>
      </c>
      <c r="H39" s="19">
        <f t="shared" ref="H39:H40" si="7">IF(SUM(M39:N39)=0,"",SUM(M39:N39))</f>
        <v>59.42</v>
      </c>
      <c r="I39" s="20">
        <v>0</v>
      </c>
      <c r="J39" s="21">
        <f t="shared" si="5"/>
        <v>0</v>
      </c>
      <c r="M39" s="5">
        <f>2*2.3*4+6.1*4</f>
        <v>42.8</v>
      </c>
      <c r="N39" s="5">
        <f>4.65*4-0.9*2.2</f>
        <v>16.62</v>
      </c>
    </row>
    <row r="40" spans="1:14" x14ac:dyDescent="0.3">
      <c r="B40" s="15">
        <f t="shared" si="6"/>
        <v>27</v>
      </c>
      <c r="C40" s="16">
        <v>317</v>
      </c>
      <c r="D40" s="17" t="s">
        <v>132</v>
      </c>
      <c r="E40" s="18" t="s">
        <v>213</v>
      </c>
      <c r="F40" s="18" t="s">
        <v>230</v>
      </c>
      <c r="G40" s="106" t="s">
        <v>19</v>
      </c>
      <c r="H40" s="19">
        <f t="shared" si="7"/>
        <v>1</v>
      </c>
      <c r="I40" s="20">
        <v>0</v>
      </c>
      <c r="J40" s="21">
        <f t="shared" si="5"/>
        <v>0</v>
      </c>
      <c r="M40" s="5"/>
      <c r="N40" s="5">
        <f>1</f>
        <v>1</v>
      </c>
    </row>
    <row r="41" spans="1:14" x14ac:dyDescent="0.3">
      <c r="B41" s="15">
        <f t="shared" si="6"/>
        <v>28</v>
      </c>
      <c r="C41" s="16">
        <v>317</v>
      </c>
      <c r="D41" s="17" t="s">
        <v>132</v>
      </c>
      <c r="E41" s="18" t="s">
        <v>133</v>
      </c>
      <c r="F41" s="18" t="s">
        <v>231</v>
      </c>
      <c r="G41" s="106" t="s">
        <v>19</v>
      </c>
      <c r="H41" s="19">
        <f t="shared" ref="H41" si="8">IF(SUM(M41:N41)=0,"",SUM(M41:N41))</f>
        <v>4</v>
      </c>
      <c r="I41" s="20">
        <v>0</v>
      </c>
      <c r="J41" s="21">
        <f t="shared" si="5"/>
        <v>0</v>
      </c>
      <c r="M41" s="5">
        <v>2</v>
      </c>
      <c r="N41" s="5">
        <v>2</v>
      </c>
    </row>
    <row r="42" spans="1:14" x14ac:dyDescent="0.3">
      <c r="B42" s="15">
        <f t="shared" si="6"/>
        <v>29</v>
      </c>
      <c r="C42" s="16">
        <v>347</v>
      </c>
      <c r="D42" s="17" t="s">
        <v>29</v>
      </c>
      <c r="E42" s="18" t="s">
        <v>83</v>
      </c>
      <c r="F42" s="18" t="s">
        <v>84</v>
      </c>
      <c r="G42" s="106" t="s">
        <v>7</v>
      </c>
      <c r="H42" s="19">
        <f t="shared" ref="H42" si="9">IF(SUM(M42:N42)=0,"",SUM(M42:N42))</f>
        <v>6.86</v>
      </c>
      <c r="I42" s="20">
        <v>0</v>
      </c>
      <c r="J42" s="21">
        <f t="shared" si="5"/>
        <v>0</v>
      </c>
      <c r="M42" s="5">
        <f>2.45*1.4</f>
        <v>3.43</v>
      </c>
      <c r="N42" s="5">
        <f>M42</f>
        <v>3.43</v>
      </c>
    </row>
    <row r="43" spans="1:14" x14ac:dyDescent="0.3">
      <c r="B43" s="15">
        <f t="shared" si="6"/>
        <v>30</v>
      </c>
      <c r="C43" s="16">
        <v>416</v>
      </c>
      <c r="D43" s="17" t="s">
        <v>33</v>
      </c>
      <c r="E43" s="18" t="s">
        <v>81</v>
      </c>
      <c r="F43" s="18" t="s">
        <v>82</v>
      </c>
      <c r="G43" s="106" t="s">
        <v>7</v>
      </c>
      <c r="H43" s="19">
        <f t="shared" ref="H43" si="10">IF(SUM(M43:N43)=0,"",SUM(M43:N43))</f>
        <v>39.06</v>
      </c>
      <c r="I43" s="20">
        <v>0</v>
      </c>
      <c r="J43" s="21">
        <f t="shared" si="5"/>
        <v>0</v>
      </c>
      <c r="M43" s="5">
        <f>M49</f>
        <v>25.41</v>
      </c>
      <c r="N43" s="5">
        <v>13.65</v>
      </c>
    </row>
    <row r="44" spans="1:14" x14ac:dyDescent="0.3">
      <c r="B44" s="15">
        <f t="shared" si="6"/>
        <v>31</v>
      </c>
      <c r="C44" s="16"/>
      <c r="D44" s="17"/>
      <c r="E44" s="18"/>
      <c r="F44" s="18" t="s">
        <v>234</v>
      </c>
      <c r="G44" s="106" t="s">
        <v>19</v>
      </c>
      <c r="H44" s="19">
        <f t="shared" ref="H44" si="11">IF(SUM(M44:N44)=0,"",SUM(M44:N44))</f>
        <v>2</v>
      </c>
      <c r="I44" s="20">
        <v>0</v>
      </c>
      <c r="J44" s="21">
        <f t="shared" si="5"/>
        <v>0</v>
      </c>
      <c r="M44" s="5">
        <v>1</v>
      </c>
      <c r="N44" s="5">
        <v>1</v>
      </c>
    </row>
    <row r="45" spans="1:14" x14ac:dyDescent="0.3">
      <c r="B45" s="15">
        <f t="shared" si="6"/>
        <v>32</v>
      </c>
      <c r="C45" s="16">
        <v>612</v>
      </c>
      <c r="D45" s="17" t="s">
        <v>85</v>
      </c>
      <c r="E45" s="18" t="s">
        <v>86</v>
      </c>
      <c r="F45" s="18" t="s">
        <v>87</v>
      </c>
      <c r="G45" s="106" t="s">
        <v>7</v>
      </c>
      <c r="H45" s="19">
        <f t="shared" ref="H45" si="12">IF(SUM(M45:N45)=0,"",SUM(M45:N45))</f>
        <v>82.85499999999999</v>
      </c>
      <c r="I45" s="20">
        <v>0</v>
      </c>
      <c r="J45" s="21">
        <f t="shared" si="5"/>
        <v>0</v>
      </c>
      <c r="M45" s="5">
        <f>(11.4+8.8+7.4+6.9)*(3.45-2.2)+(10.7)*(3-2.2)</f>
        <v>51.684999999999995</v>
      </c>
      <c r="N45" s="5">
        <f>(11.4+6.9)*(3.5-2.2)+(4.6+4.625)*(3-2.2)</f>
        <v>31.169999999999998</v>
      </c>
    </row>
    <row r="46" spans="1:14" s="33" customFormat="1" x14ac:dyDescent="0.3">
      <c r="A46" s="18"/>
      <c r="B46" s="15">
        <f t="shared" si="6"/>
        <v>33</v>
      </c>
      <c r="C46" s="35">
        <v>317</v>
      </c>
      <c r="D46" s="36" t="s">
        <v>135</v>
      </c>
      <c r="E46" s="33" t="s">
        <v>142</v>
      </c>
      <c r="F46" s="33" t="s">
        <v>143</v>
      </c>
      <c r="G46" s="37" t="s">
        <v>19</v>
      </c>
      <c r="H46" s="34">
        <f t="shared" ref="H46" si="13">IF(SUM(M46:N46)=0,"",SUM(M46:N46))</f>
        <v>2</v>
      </c>
      <c r="I46" s="20">
        <v>0</v>
      </c>
      <c r="J46" s="21">
        <f t="shared" si="5"/>
        <v>0</v>
      </c>
      <c r="K46" s="18"/>
      <c r="M46" s="34">
        <v>2</v>
      </c>
      <c r="N46" s="34">
        <v>0</v>
      </c>
    </row>
    <row r="47" spans="1:14" s="7" customFormat="1" x14ac:dyDescent="0.3">
      <c r="A47" s="18"/>
      <c r="B47" s="9">
        <v>800</v>
      </c>
      <c r="C47" s="10">
        <v>771</v>
      </c>
      <c r="D47" s="11" t="s">
        <v>72</v>
      </c>
      <c r="E47" s="12"/>
      <c r="G47" s="107"/>
      <c r="H47" s="39" t="str">
        <f>IF(SUM(M47:N47)=0,"",SUM(M47:N47))</f>
        <v/>
      </c>
      <c r="I47" s="107"/>
      <c r="J47" s="59"/>
      <c r="K47" s="18"/>
      <c r="M47" s="8"/>
      <c r="N47" s="8"/>
    </row>
    <row r="48" spans="1:14" x14ac:dyDescent="0.3">
      <c r="B48" s="15">
        <f>1+B46</f>
        <v>34</v>
      </c>
      <c r="C48" s="16">
        <v>771</v>
      </c>
      <c r="D48" s="17">
        <v>10</v>
      </c>
      <c r="E48" s="18" t="s">
        <v>74</v>
      </c>
      <c r="F48" s="18" t="s">
        <v>75</v>
      </c>
      <c r="G48" s="106" t="s">
        <v>7</v>
      </c>
      <c r="H48" s="19">
        <f t="shared" ref="H48" si="14">IF(SUM(M48:N48)=0,"",SUM(M48:N48))</f>
        <v>39.06</v>
      </c>
      <c r="I48" s="20">
        <v>0</v>
      </c>
      <c r="J48" s="21">
        <f t="shared" ref="J48:J55" si="15">PRODUCT(H48:I48)</f>
        <v>0</v>
      </c>
      <c r="M48" s="5">
        <v>25.41</v>
      </c>
      <c r="N48" s="5">
        <f>N43</f>
        <v>13.65</v>
      </c>
    </row>
    <row r="49" spans="1:14" x14ac:dyDescent="0.3">
      <c r="B49" s="15">
        <f t="shared" ref="B49:B55" si="16">1+B48</f>
        <v>35</v>
      </c>
      <c r="C49" s="16">
        <v>771</v>
      </c>
      <c r="D49" s="17">
        <v>57</v>
      </c>
      <c r="E49" s="18" t="s">
        <v>76</v>
      </c>
      <c r="F49" s="18" t="s">
        <v>77</v>
      </c>
      <c r="G49" s="106" t="s">
        <v>7</v>
      </c>
      <c r="H49" s="19">
        <f t="shared" ref="H49" si="17">IF(SUM(M49:N49)=0,"",SUM(M49:N49))</f>
        <v>39.06</v>
      </c>
      <c r="I49" s="20">
        <v>0</v>
      </c>
      <c r="J49" s="21">
        <f t="shared" si="15"/>
        <v>0</v>
      </c>
      <c r="M49" s="5">
        <v>25.41</v>
      </c>
      <c r="N49" s="5">
        <f>N48</f>
        <v>13.65</v>
      </c>
    </row>
    <row r="50" spans="1:14" x14ac:dyDescent="0.3">
      <c r="B50" s="15">
        <f t="shared" si="16"/>
        <v>36</v>
      </c>
      <c r="C50" s="16"/>
      <c r="D50" s="17"/>
      <c r="E50" s="18"/>
      <c r="F50" s="18" t="s">
        <v>78</v>
      </c>
      <c r="G50" s="106" t="s">
        <v>7</v>
      </c>
      <c r="H50" s="19">
        <f t="shared" ref="H50" si="18">IF(SUM(M50:N50)=0,"",SUM(M50:N50))</f>
        <v>39.06</v>
      </c>
      <c r="I50" s="20">
        <v>0</v>
      </c>
      <c r="J50" s="21">
        <f t="shared" si="15"/>
        <v>0</v>
      </c>
      <c r="M50" s="5">
        <v>25.41</v>
      </c>
      <c r="N50" s="5">
        <f>N49</f>
        <v>13.65</v>
      </c>
    </row>
    <row r="51" spans="1:14" x14ac:dyDescent="0.3">
      <c r="B51" s="15">
        <f t="shared" si="16"/>
        <v>37</v>
      </c>
      <c r="C51" s="16">
        <v>781</v>
      </c>
      <c r="D51" s="17" t="s">
        <v>95</v>
      </c>
      <c r="E51" s="18" t="s">
        <v>74</v>
      </c>
      <c r="F51" s="18" t="s">
        <v>96</v>
      </c>
      <c r="G51" s="106" t="s">
        <v>7</v>
      </c>
      <c r="H51" s="19">
        <f t="shared" ref="H51" si="19">IF(SUM(M51:N51)=0,"",SUM(M51:N51))</f>
        <v>143.48700000000002</v>
      </c>
      <c r="I51" s="20">
        <v>0</v>
      </c>
      <c r="J51" s="21">
        <f t="shared" si="15"/>
        <v>0</v>
      </c>
      <c r="M51" s="5">
        <f>(2.29+7.68+2.84+9.58+1.69+3.04+9.395)*2.2+3.305*1.4</f>
        <v>84.960000000000008</v>
      </c>
      <c r="N51" s="5">
        <f>(1.5+3.6+1.5+9.5+3.5+3.1+1.8)*2.2+3.305*1.4</f>
        <v>58.527000000000015</v>
      </c>
    </row>
    <row r="52" spans="1:14" x14ac:dyDescent="0.3">
      <c r="B52" s="15">
        <f t="shared" si="16"/>
        <v>38</v>
      </c>
      <c r="C52" s="16">
        <v>781</v>
      </c>
      <c r="D52" s="17" t="s">
        <v>97</v>
      </c>
      <c r="E52" s="18" t="s">
        <v>76</v>
      </c>
      <c r="F52" s="18" t="s">
        <v>98</v>
      </c>
      <c r="G52" s="106" t="s">
        <v>7</v>
      </c>
      <c r="H52" s="19">
        <f t="shared" ref="H52:H53" si="20">IF(SUM(M52:N52)=0,"",SUM(M52:N52))</f>
        <v>143.48700000000002</v>
      </c>
      <c r="I52" s="20">
        <v>0</v>
      </c>
      <c r="J52" s="21">
        <f t="shared" si="15"/>
        <v>0</v>
      </c>
      <c r="M52" s="5">
        <f>M51</f>
        <v>84.960000000000008</v>
      </c>
      <c r="N52" s="5">
        <f>N51</f>
        <v>58.527000000000015</v>
      </c>
    </row>
    <row r="53" spans="1:14" x14ac:dyDescent="0.3">
      <c r="B53" s="15">
        <f t="shared" si="16"/>
        <v>39</v>
      </c>
      <c r="C53" s="16"/>
      <c r="D53" s="17"/>
      <c r="E53" s="18"/>
      <c r="F53" s="18" t="s">
        <v>99</v>
      </c>
      <c r="G53" s="106" t="s">
        <v>7</v>
      </c>
      <c r="H53" s="19">
        <f t="shared" si="20"/>
        <v>86.09220000000002</v>
      </c>
      <c r="I53" s="20">
        <v>0</v>
      </c>
      <c r="J53" s="21">
        <f t="shared" si="15"/>
        <v>0</v>
      </c>
      <c r="M53" s="5">
        <f>M52*0.6</f>
        <v>50.976000000000006</v>
      </c>
      <c r="N53" s="5">
        <f>N52*0.6</f>
        <v>35.116200000000006</v>
      </c>
    </row>
    <row r="54" spans="1:14" x14ac:dyDescent="0.3">
      <c r="B54" s="15">
        <f t="shared" si="16"/>
        <v>40</v>
      </c>
      <c r="C54" s="16"/>
      <c r="D54" s="17"/>
      <c r="E54" s="18"/>
      <c r="F54" s="18" t="s">
        <v>100</v>
      </c>
      <c r="G54" s="106" t="s">
        <v>7</v>
      </c>
      <c r="H54" s="19">
        <f t="shared" ref="H54" si="21">IF(SUM(M54:N54)=0,"",SUM(M54:N54))</f>
        <v>28.697400000000005</v>
      </c>
      <c r="I54" s="20">
        <v>0</v>
      </c>
      <c r="J54" s="21">
        <f t="shared" si="15"/>
        <v>0</v>
      </c>
      <c r="M54" s="5">
        <f>M52*0.2</f>
        <v>16.992000000000001</v>
      </c>
      <c r="N54" s="5">
        <f>N52*0.2</f>
        <v>11.705400000000004</v>
      </c>
    </row>
    <row r="55" spans="1:14" x14ac:dyDescent="0.3">
      <c r="B55" s="15">
        <f t="shared" si="16"/>
        <v>41</v>
      </c>
      <c r="C55" s="16"/>
      <c r="D55" s="17"/>
      <c r="E55" s="18"/>
      <c r="F55" s="18" t="s">
        <v>101</v>
      </c>
      <c r="G55" s="106" t="s">
        <v>7</v>
      </c>
      <c r="H55" s="19">
        <f t="shared" ref="H55" si="22">IF(SUM(M55:N55)=0,"",SUM(M55:N55))</f>
        <v>28.697400000000005</v>
      </c>
      <c r="I55" s="20">
        <v>0</v>
      </c>
      <c r="J55" s="21">
        <f t="shared" si="15"/>
        <v>0</v>
      </c>
      <c r="M55" s="5">
        <f>M52*0.2</f>
        <v>16.992000000000001</v>
      </c>
      <c r="N55" s="5">
        <f>N52*0.2</f>
        <v>11.705400000000004</v>
      </c>
    </row>
    <row r="56" spans="1:14" s="7" customFormat="1" x14ac:dyDescent="0.3">
      <c r="A56" s="18"/>
      <c r="B56" s="9">
        <v>800</v>
      </c>
      <c r="C56" s="10">
        <v>766</v>
      </c>
      <c r="D56" s="11" t="s">
        <v>134</v>
      </c>
      <c r="G56" s="107"/>
      <c r="H56" s="39" t="str">
        <f>IF(SUM(M56:N56)=0,"",SUM(M56:N56))</f>
        <v/>
      </c>
      <c r="I56" s="107"/>
      <c r="J56" s="59"/>
      <c r="K56" s="18"/>
      <c r="M56" s="8"/>
      <c r="N56" s="8"/>
    </row>
    <row r="57" spans="1:14" x14ac:dyDescent="0.3">
      <c r="B57" s="15">
        <f>1+B55</f>
        <v>42</v>
      </c>
      <c r="C57" s="16">
        <v>766</v>
      </c>
      <c r="D57" s="17" t="s">
        <v>135</v>
      </c>
      <c r="E57" s="18" t="s">
        <v>136</v>
      </c>
      <c r="F57" s="18" t="s">
        <v>137</v>
      </c>
      <c r="G57" s="106" t="s">
        <v>7</v>
      </c>
      <c r="H57" s="19">
        <f>IF(SUM(M57:N57)=0,"",SUM(M57:N57))</f>
        <v>15.5</v>
      </c>
      <c r="I57" s="20">
        <v>0</v>
      </c>
      <c r="J57" s="21">
        <f t="shared" ref="J57:J59" si="23">PRODUCT(H57:I57)</f>
        <v>0</v>
      </c>
      <c r="M57" s="5">
        <f>3.1*2*2</f>
        <v>12.4</v>
      </c>
      <c r="N57" s="5">
        <f>3.1</f>
        <v>3.1</v>
      </c>
    </row>
    <row r="58" spans="1:14" ht="27.6" x14ac:dyDescent="0.3">
      <c r="B58" s="15">
        <f t="shared" ref="B58:B59" si="24">1+B57</f>
        <v>43</v>
      </c>
      <c r="C58" s="16"/>
      <c r="D58" s="17"/>
      <c r="E58" s="18"/>
      <c r="F58" s="22" t="s">
        <v>138</v>
      </c>
      <c r="G58" s="106" t="s">
        <v>58</v>
      </c>
      <c r="H58" s="19">
        <f t="shared" ref="H58:H59" si="25">IF(SUM(M58:N58)=0,"",SUM(M58:N58))</f>
        <v>3</v>
      </c>
      <c r="I58" s="20">
        <v>0</v>
      </c>
      <c r="J58" s="21">
        <f t="shared" si="23"/>
        <v>0</v>
      </c>
      <c r="M58" s="5">
        <v>2</v>
      </c>
      <c r="N58" s="5">
        <v>1</v>
      </c>
    </row>
    <row r="59" spans="1:14" ht="55.2" x14ac:dyDescent="0.3">
      <c r="B59" s="15">
        <f t="shared" si="24"/>
        <v>44</v>
      </c>
      <c r="C59" s="16">
        <v>766</v>
      </c>
      <c r="D59" s="17" t="s">
        <v>139</v>
      </c>
      <c r="E59" s="18" t="s">
        <v>140</v>
      </c>
      <c r="F59" s="22" t="s">
        <v>141</v>
      </c>
      <c r="G59" s="106" t="s">
        <v>19</v>
      </c>
      <c r="H59" s="19">
        <f t="shared" si="25"/>
        <v>6</v>
      </c>
      <c r="I59" s="20">
        <v>0</v>
      </c>
      <c r="J59" s="21">
        <f t="shared" si="23"/>
        <v>0</v>
      </c>
      <c r="M59" s="5">
        <v>3</v>
      </c>
      <c r="N59" s="5">
        <v>3</v>
      </c>
    </row>
    <row r="60" spans="1:14" s="7" customFormat="1" x14ac:dyDescent="0.3">
      <c r="A60" s="18"/>
      <c r="B60" s="9">
        <v>800</v>
      </c>
      <c r="C60" s="10">
        <v>784</v>
      </c>
      <c r="D60" s="11" t="s">
        <v>88</v>
      </c>
      <c r="G60" s="107"/>
      <c r="H60" s="39" t="str">
        <f t="shared" ref="H60:H62" si="26">IF(SUM(M60:N60)=0,"",SUM(M60:N60))</f>
        <v/>
      </c>
      <c r="I60" s="107"/>
      <c r="J60" s="59"/>
      <c r="K60" s="18"/>
      <c r="M60" s="8"/>
      <c r="N60" s="8"/>
    </row>
    <row r="61" spans="1:14" x14ac:dyDescent="0.3">
      <c r="B61" s="56" t="s">
        <v>89</v>
      </c>
      <c r="C61" s="16" t="s">
        <v>90</v>
      </c>
      <c r="D61" s="17"/>
      <c r="E61" s="18"/>
      <c r="F61" s="18"/>
      <c r="G61" s="106"/>
      <c r="H61" s="19" t="str">
        <f t="shared" si="26"/>
        <v/>
      </c>
      <c r="I61" s="106"/>
      <c r="J61" s="25"/>
    </row>
    <row r="62" spans="1:14" x14ac:dyDescent="0.3">
      <c r="B62" s="15">
        <f>1+B59</f>
        <v>45</v>
      </c>
      <c r="C62" s="16">
        <v>784</v>
      </c>
      <c r="D62" s="17" t="s">
        <v>91</v>
      </c>
      <c r="E62" s="18" t="s">
        <v>92</v>
      </c>
      <c r="F62" s="18" t="s">
        <v>94</v>
      </c>
      <c r="G62" s="106" t="s">
        <v>7</v>
      </c>
      <c r="H62" s="19">
        <f t="shared" si="26"/>
        <v>121.91499999999999</v>
      </c>
      <c r="I62" s="20">
        <v>0</v>
      </c>
      <c r="J62" s="21">
        <f t="shared" ref="J62:J63" si="27">PRODUCT(H62:I62)</f>
        <v>0</v>
      </c>
      <c r="M62" s="5">
        <f>M45+M43</f>
        <v>77.094999999999999</v>
      </c>
      <c r="N62" s="5">
        <f>N45+N43</f>
        <v>44.82</v>
      </c>
    </row>
    <row r="63" spans="1:14" x14ac:dyDescent="0.3">
      <c r="B63" s="57">
        <f>1+B62</f>
        <v>46</v>
      </c>
      <c r="C63" s="35">
        <v>784</v>
      </c>
      <c r="D63" s="36" t="s">
        <v>91</v>
      </c>
      <c r="E63" s="33" t="s">
        <v>92</v>
      </c>
      <c r="F63" s="33" t="s">
        <v>93</v>
      </c>
      <c r="G63" s="37" t="s">
        <v>7</v>
      </c>
      <c r="H63" s="34">
        <f t="shared" ref="H63" si="28">IF(SUM(M63:N63)=0,"",SUM(M63:N63))</f>
        <v>121.91499999999999</v>
      </c>
      <c r="I63" s="20">
        <v>0</v>
      </c>
      <c r="J63" s="21">
        <f t="shared" si="27"/>
        <v>0</v>
      </c>
      <c r="M63" s="5">
        <f>M62</f>
        <v>77.094999999999999</v>
      </c>
      <c r="N63" s="5">
        <f>N62</f>
        <v>44.82</v>
      </c>
    </row>
    <row r="64" spans="1:14" s="7" customFormat="1" x14ac:dyDescent="0.3">
      <c r="A64" s="18"/>
      <c r="B64" s="9">
        <v>800</v>
      </c>
      <c r="C64" s="10">
        <v>721</v>
      </c>
      <c r="D64" s="11" t="s">
        <v>185</v>
      </c>
      <c r="E64" s="12"/>
      <c r="F64" s="12"/>
      <c r="G64" s="107"/>
      <c r="H64" s="39" t="str">
        <f t="shared" si="1"/>
        <v/>
      </c>
      <c r="I64" s="107"/>
      <c r="J64" s="59"/>
      <c r="K64" s="18"/>
      <c r="M64" s="8"/>
      <c r="N64" s="8"/>
    </row>
    <row r="65" spans="2:14" ht="27.6" x14ac:dyDescent="0.3">
      <c r="B65" s="15">
        <f>1+B63</f>
        <v>47</v>
      </c>
      <c r="C65" s="16">
        <v>721</v>
      </c>
      <c r="D65" s="17" t="s">
        <v>124</v>
      </c>
      <c r="E65" s="18" t="s">
        <v>125</v>
      </c>
      <c r="F65" s="22" t="s">
        <v>126</v>
      </c>
      <c r="G65" s="106" t="s">
        <v>19</v>
      </c>
      <c r="H65" s="19">
        <f t="shared" ref="H65" si="29">IF(SUM(M65:N65)=0,"",SUM(M65:N65))</f>
        <v>5</v>
      </c>
      <c r="I65" s="20">
        <v>0</v>
      </c>
      <c r="J65" s="21">
        <f t="shared" ref="J65:J109" si="30">PRODUCT(H65:I65)</f>
        <v>0</v>
      </c>
      <c r="M65" s="5">
        <v>4</v>
      </c>
      <c r="N65" s="5">
        <v>1</v>
      </c>
    </row>
    <row r="66" spans="2:14" ht="41.4" x14ac:dyDescent="0.3">
      <c r="B66" s="15">
        <f t="shared" ref="B66:B109" si="31">1+B65</f>
        <v>48</v>
      </c>
      <c r="C66" s="16">
        <v>725</v>
      </c>
      <c r="D66" s="17" t="s">
        <v>29</v>
      </c>
      <c r="E66" s="18" t="s">
        <v>57</v>
      </c>
      <c r="F66" s="22" t="s">
        <v>248</v>
      </c>
      <c r="G66" s="106" t="s">
        <v>58</v>
      </c>
      <c r="H66" s="19">
        <f t="shared" si="1"/>
        <v>8</v>
      </c>
      <c r="I66" s="20">
        <v>0</v>
      </c>
      <c r="J66" s="21">
        <f t="shared" si="30"/>
        <v>0</v>
      </c>
      <c r="M66" s="5">
        <v>5</v>
      </c>
      <c r="N66" s="5">
        <v>3</v>
      </c>
    </row>
    <row r="67" spans="2:14" ht="41.4" x14ac:dyDescent="0.3">
      <c r="B67" s="15">
        <f t="shared" si="31"/>
        <v>49</v>
      </c>
      <c r="C67" s="16">
        <v>725</v>
      </c>
      <c r="D67" s="17" t="s">
        <v>29</v>
      </c>
      <c r="E67" s="18" t="s">
        <v>59</v>
      </c>
      <c r="F67" s="22" t="s">
        <v>60</v>
      </c>
      <c r="G67" s="106" t="s">
        <v>58</v>
      </c>
      <c r="H67" s="19">
        <f t="shared" si="1"/>
        <v>7</v>
      </c>
      <c r="I67" s="20">
        <v>0</v>
      </c>
      <c r="J67" s="21">
        <f t="shared" si="30"/>
        <v>0</v>
      </c>
      <c r="M67" s="5">
        <v>5</v>
      </c>
      <c r="N67" s="5">
        <v>2</v>
      </c>
    </row>
    <row r="68" spans="2:14" ht="41.4" x14ac:dyDescent="0.3">
      <c r="B68" s="15">
        <f t="shared" si="31"/>
        <v>50</v>
      </c>
      <c r="C68" s="16">
        <v>725</v>
      </c>
      <c r="D68" s="17" t="s">
        <v>29</v>
      </c>
      <c r="E68" s="18" t="s">
        <v>59</v>
      </c>
      <c r="F68" s="22" t="s">
        <v>214</v>
      </c>
      <c r="G68" s="106" t="s">
        <v>58</v>
      </c>
      <c r="H68" s="19">
        <f t="shared" ref="H68" si="32">IF(SUM(M68:N68)=0,"",SUM(M68:N68))</f>
        <v>1</v>
      </c>
      <c r="I68" s="20">
        <v>0</v>
      </c>
      <c r="J68" s="21">
        <f t="shared" si="30"/>
        <v>0</v>
      </c>
      <c r="M68" s="5">
        <v>0</v>
      </c>
      <c r="N68" s="5">
        <v>1</v>
      </c>
    </row>
    <row r="69" spans="2:14" x14ac:dyDescent="0.3">
      <c r="B69" s="15">
        <f t="shared" si="31"/>
        <v>51</v>
      </c>
      <c r="C69" s="16">
        <v>725</v>
      </c>
      <c r="D69" s="17" t="s">
        <v>29</v>
      </c>
      <c r="E69" s="18" t="s">
        <v>61</v>
      </c>
      <c r="F69" s="22" t="s">
        <v>62</v>
      </c>
      <c r="G69" s="106" t="s">
        <v>58</v>
      </c>
      <c r="H69" s="19">
        <f t="shared" si="1"/>
        <v>2</v>
      </c>
      <c r="I69" s="20">
        <v>0</v>
      </c>
      <c r="J69" s="21">
        <f t="shared" si="30"/>
        <v>0</v>
      </c>
      <c r="M69" s="5">
        <v>1</v>
      </c>
      <c r="N69" s="5">
        <v>1</v>
      </c>
    </row>
    <row r="70" spans="2:14" x14ac:dyDescent="0.3">
      <c r="B70" s="15">
        <f t="shared" si="31"/>
        <v>52</v>
      </c>
      <c r="C70" s="16">
        <v>725</v>
      </c>
      <c r="D70" s="17">
        <v>13</v>
      </c>
      <c r="E70" s="18" t="s">
        <v>56</v>
      </c>
      <c r="F70" s="18" t="s">
        <v>256</v>
      </c>
      <c r="G70" s="106" t="s">
        <v>58</v>
      </c>
      <c r="H70" s="19">
        <f t="shared" si="1"/>
        <v>6</v>
      </c>
      <c r="I70" s="20">
        <v>0</v>
      </c>
      <c r="J70" s="21">
        <f t="shared" si="30"/>
        <v>0</v>
      </c>
      <c r="M70" s="5">
        <v>3</v>
      </c>
      <c r="N70" s="5">
        <v>3</v>
      </c>
    </row>
    <row r="71" spans="2:14" x14ac:dyDescent="0.3">
      <c r="B71" s="15">
        <f t="shared" si="31"/>
        <v>53</v>
      </c>
      <c r="C71" s="16">
        <v>725</v>
      </c>
      <c r="D71" s="17">
        <v>13</v>
      </c>
      <c r="E71" s="18" t="s">
        <v>255</v>
      </c>
      <c r="F71" s="18" t="s">
        <v>257</v>
      </c>
      <c r="G71" s="106" t="s">
        <v>19</v>
      </c>
      <c r="H71" s="19">
        <v>2</v>
      </c>
      <c r="I71" s="20">
        <v>0</v>
      </c>
      <c r="J71" s="21">
        <f t="shared" si="30"/>
        <v>0</v>
      </c>
      <c r="M71" s="5">
        <v>3</v>
      </c>
      <c r="N71" s="5">
        <v>3</v>
      </c>
    </row>
    <row r="72" spans="2:14" x14ac:dyDescent="0.3">
      <c r="B72" s="15">
        <f t="shared" si="31"/>
        <v>54</v>
      </c>
      <c r="C72" s="16">
        <v>725</v>
      </c>
      <c r="D72" s="17">
        <v>53</v>
      </c>
      <c r="E72" s="18" t="s">
        <v>63</v>
      </c>
      <c r="F72" s="18" t="s">
        <v>64</v>
      </c>
      <c r="G72" s="106" t="s">
        <v>58</v>
      </c>
      <c r="H72" s="19">
        <f t="shared" si="1"/>
        <v>2</v>
      </c>
      <c r="I72" s="20">
        <v>0</v>
      </c>
      <c r="J72" s="21">
        <f t="shared" si="30"/>
        <v>0</v>
      </c>
      <c r="M72" s="5">
        <v>1</v>
      </c>
      <c r="N72" s="5">
        <v>1</v>
      </c>
    </row>
    <row r="73" spans="2:14" x14ac:dyDescent="0.3">
      <c r="B73" s="15">
        <f t="shared" si="31"/>
        <v>55</v>
      </c>
      <c r="C73" s="16">
        <v>725</v>
      </c>
      <c r="D73" s="17">
        <v>84</v>
      </c>
      <c r="E73" s="18" t="s">
        <v>65</v>
      </c>
      <c r="F73" s="18" t="s">
        <v>66</v>
      </c>
      <c r="G73" s="106" t="s">
        <v>19</v>
      </c>
      <c r="H73" s="19">
        <f t="shared" si="1"/>
        <v>2</v>
      </c>
      <c r="I73" s="20">
        <v>0</v>
      </c>
      <c r="J73" s="21">
        <f t="shared" si="30"/>
        <v>0</v>
      </c>
      <c r="M73" s="5">
        <v>2</v>
      </c>
      <c r="N73" s="5">
        <v>0</v>
      </c>
    </row>
    <row r="74" spans="2:14" x14ac:dyDescent="0.3">
      <c r="B74" s="15">
        <f t="shared" si="31"/>
        <v>56</v>
      </c>
      <c r="C74" s="16">
        <v>721</v>
      </c>
      <c r="D74" s="17" t="s">
        <v>145</v>
      </c>
      <c r="E74" s="18" t="s">
        <v>146</v>
      </c>
      <c r="F74" s="18" t="s">
        <v>144</v>
      </c>
      <c r="G74" s="106" t="s">
        <v>32</v>
      </c>
      <c r="H74" s="19">
        <v>8</v>
      </c>
      <c r="I74" s="20">
        <v>0</v>
      </c>
      <c r="J74" s="21">
        <f t="shared" si="30"/>
        <v>0</v>
      </c>
      <c r="M74" s="5"/>
      <c r="N74" s="5"/>
    </row>
    <row r="75" spans="2:14" x14ac:dyDescent="0.3">
      <c r="B75" s="15">
        <f t="shared" si="31"/>
        <v>57</v>
      </c>
      <c r="C75" s="16">
        <v>721</v>
      </c>
      <c r="D75" s="17" t="s">
        <v>145</v>
      </c>
      <c r="E75" s="18" t="s">
        <v>150</v>
      </c>
      <c r="F75" s="18" t="s">
        <v>147</v>
      </c>
      <c r="G75" s="106" t="s">
        <v>32</v>
      </c>
      <c r="H75" s="19">
        <v>8</v>
      </c>
      <c r="I75" s="20">
        <v>0</v>
      </c>
      <c r="J75" s="21">
        <f t="shared" si="30"/>
        <v>0</v>
      </c>
      <c r="M75" s="5"/>
      <c r="N75" s="5"/>
    </row>
    <row r="76" spans="2:14" x14ac:dyDescent="0.3">
      <c r="B76" s="15">
        <f t="shared" si="31"/>
        <v>58</v>
      </c>
      <c r="C76" s="16">
        <v>721</v>
      </c>
      <c r="D76" s="17" t="s">
        <v>145</v>
      </c>
      <c r="E76" s="18" t="s">
        <v>151</v>
      </c>
      <c r="F76" s="18" t="s">
        <v>148</v>
      </c>
      <c r="G76" s="106" t="s">
        <v>32</v>
      </c>
      <c r="H76" s="19">
        <v>2</v>
      </c>
      <c r="I76" s="20">
        <v>0</v>
      </c>
      <c r="J76" s="21">
        <f t="shared" si="30"/>
        <v>0</v>
      </c>
      <c r="M76" s="5"/>
      <c r="N76" s="5"/>
    </row>
    <row r="77" spans="2:14" x14ac:dyDescent="0.3">
      <c r="B77" s="15">
        <f t="shared" si="31"/>
        <v>59</v>
      </c>
      <c r="C77" s="16">
        <v>721</v>
      </c>
      <c r="D77" s="17" t="s">
        <v>145</v>
      </c>
      <c r="E77" s="18" t="s">
        <v>152</v>
      </c>
      <c r="F77" s="18" t="s">
        <v>149</v>
      </c>
      <c r="G77" s="106" t="s">
        <v>32</v>
      </c>
      <c r="H77" s="19">
        <f t="shared" si="1"/>
        <v>10</v>
      </c>
      <c r="I77" s="20">
        <v>0</v>
      </c>
      <c r="J77" s="21">
        <f t="shared" si="30"/>
        <v>0</v>
      </c>
      <c r="M77" s="5">
        <v>5</v>
      </c>
      <c r="N77" s="5">
        <v>5</v>
      </c>
    </row>
    <row r="78" spans="2:14" x14ac:dyDescent="0.3">
      <c r="B78" s="15">
        <f t="shared" si="31"/>
        <v>60</v>
      </c>
      <c r="C78" s="16">
        <v>721</v>
      </c>
      <c r="D78" s="17" t="s">
        <v>145</v>
      </c>
      <c r="E78" s="18" t="s">
        <v>155</v>
      </c>
      <c r="F78" s="18" t="s">
        <v>153</v>
      </c>
      <c r="G78" s="106" t="s">
        <v>32</v>
      </c>
      <c r="H78" s="19">
        <f t="shared" ref="H78:H79" si="33">IF(SUM(M78:N78)=0,"",SUM(M78:N78))</f>
        <v>8</v>
      </c>
      <c r="I78" s="20">
        <v>0</v>
      </c>
      <c r="J78" s="21">
        <f t="shared" si="30"/>
        <v>0</v>
      </c>
      <c r="M78" s="5">
        <v>4</v>
      </c>
      <c r="N78" s="5">
        <v>4</v>
      </c>
    </row>
    <row r="79" spans="2:14" x14ac:dyDescent="0.3">
      <c r="B79" s="15">
        <f t="shared" si="31"/>
        <v>61</v>
      </c>
      <c r="C79" s="16">
        <v>721</v>
      </c>
      <c r="D79" s="17" t="s">
        <v>145</v>
      </c>
      <c r="E79" s="18" t="s">
        <v>156</v>
      </c>
      <c r="F79" s="18" t="s">
        <v>154</v>
      </c>
      <c r="G79" s="106" t="s">
        <v>32</v>
      </c>
      <c r="H79" s="19">
        <f t="shared" si="33"/>
        <v>14</v>
      </c>
      <c r="I79" s="20">
        <v>0</v>
      </c>
      <c r="J79" s="21">
        <f t="shared" si="30"/>
        <v>0</v>
      </c>
      <c r="M79" s="5">
        <v>7</v>
      </c>
      <c r="N79" s="5">
        <v>7</v>
      </c>
    </row>
    <row r="80" spans="2:14" x14ac:dyDescent="0.3">
      <c r="B80" s="15">
        <f t="shared" si="31"/>
        <v>62</v>
      </c>
      <c r="C80" s="16">
        <v>721</v>
      </c>
      <c r="D80" s="17" t="s">
        <v>145</v>
      </c>
      <c r="E80" s="18" t="s">
        <v>159</v>
      </c>
      <c r="F80" s="18" t="s">
        <v>157</v>
      </c>
      <c r="G80" s="106" t="s">
        <v>32</v>
      </c>
      <c r="H80" s="19">
        <v>15</v>
      </c>
      <c r="I80" s="20">
        <v>0</v>
      </c>
      <c r="J80" s="21">
        <f t="shared" si="30"/>
        <v>0</v>
      </c>
      <c r="M80" s="5"/>
      <c r="N80" s="5"/>
    </row>
    <row r="81" spans="2:14" x14ac:dyDescent="0.3">
      <c r="B81" s="15">
        <f t="shared" si="31"/>
        <v>63</v>
      </c>
      <c r="C81" s="16">
        <v>721</v>
      </c>
      <c r="D81" s="17" t="s">
        <v>145</v>
      </c>
      <c r="E81" s="18" t="s">
        <v>160</v>
      </c>
      <c r="F81" s="18" t="s">
        <v>158</v>
      </c>
      <c r="G81" s="106" t="s">
        <v>32</v>
      </c>
      <c r="H81" s="19">
        <v>30</v>
      </c>
      <c r="I81" s="20">
        <v>0</v>
      </c>
      <c r="J81" s="21">
        <f t="shared" si="30"/>
        <v>0</v>
      </c>
      <c r="M81" s="5"/>
      <c r="N81" s="5"/>
    </row>
    <row r="82" spans="2:14" x14ac:dyDescent="0.3">
      <c r="B82" s="15">
        <f t="shared" si="31"/>
        <v>64</v>
      </c>
      <c r="C82" s="16">
        <v>721</v>
      </c>
      <c r="D82" s="17" t="s">
        <v>145</v>
      </c>
      <c r="E82" s="18" t="s">
        <v>232</v>
      </c>
      <c r="F82" s="18" t="s">
        <v>233</v>
      </c>
      <c r="G82" s="106" t="s">
        <v>19</v>
      </c>
      <c r="H82" s="19">
        <v>1</v>
      </c>
      <c r="I82" s="20">
        <v>0</v>
      </c>
      <c r="J82" s="21">
        <f t="shared" si="30"/>
        <v>0</v>
      </c>
      <c r="M82" s="5"/>
      <c r="N82" s="5"/>
    </row>
    <row r="83" spans="2:14" x14ac:dyDescent="0.3">
      <c r="B83" s="15">
        <f t="shared" si="31"/>
        <v>65</v>
      </c>
      <c r="C83" s="16">
        <v>721</v>
      </c>
      <c r="D83" s="17" t="s">
        <v>145</v>
      </c>
      <c r="E83" s="18" t="s">
        <v>258</v>
      </c>
      <c r="F83" s="18" t="s">
        <v>259</v>
      </c>
      <c r="G83" s="106" t="s">
        <v>19</v>
      </c>
      <c r="H83" s="19">
        <v>1</v>
      </c>
      <c r="I83" s="20">
        <v>0</v>
      </c>
      <c r="J83" s="21">
        <f t="shared" si="30"/>
        <v>0</v>
      </c>
      <c r="M83" s="5"/>
      <c r="N83" s="5"/>
    </row>
    <row r="84" spans="2:14" x14ac:dyDescent="0.3">
      <c r="B84" s="15">
        <f t="shared" si="31"/>
        <v>66</v>
      </c>
      <c r="C84" s="16">
        <v>721</v>
      </c>
      <c r="D84" s="17" t="s">
        <v>145</v>
      </c>
      <c r="E84" s="18" t="s">
        <v>162</v>
      </c>
      <c r="F84" s="18" t="s">
        <v>161</v>
      </c>
      <c r="G84" s="106" t="s">
        <v>32</v>
      </c>
      <c r="H84" s="19">
        <f t="shared" ref="H84" si="34">IF(SUM(M84:N84)=0,"",SUM(M84:N84))</f>
        <v>28</v>
      </c>
      <c r="I84" s="20">
        <v>0</v>
      </c>
      <c r="J84" s="21">
        <f t="shared" si="30"/>
        <v>0</v>
      </c>
      <c r="M84" s="5">
        <v>18</v>
      </c>
      <c r="N84" s="5">
        <v>10</v>
      </c>
    </row>
    <row r="85" spans="2:14" x14ac:dyDescent="0.3">
      <c r="B85" s="15">
        <f t="shared" si="31"/>
        <v>67</v>
      </c>
      <c r="C85" s="16">
        <v>721</v>
      </c>
      <c r="D85" s="17" t="s">
        <v>145</v>
      </c>
      <c r="E85" s="18" t="s">
        <v>164</v>
      </c>
      <c r="F85" s="18" t="s">
        <v>163</v>
      </c>
      <c r="G85" s="106" t="s">
        <v>32</v>
      </c>
      <c r="H85" s="19">
        <f t="shared" ref="H85" si="35">IF(SUM(M85:N85)=0,"",SUM(M85:N85))</f>
        <v>10</v>
      </c>
      <c r="I85" s="20">
        <v>0</v>
      </c>
      <c r="J85" s="21">
        <f t="shared" si="30"/>
        <v>0</v>
      </c>
      <c r="M85" s="5">
        <v>5</v>
      </c>
      <c r="N85" s="5">
        <v>5</v>
      </c>
    </row>
    <row r="86" spans="2:14" x14ac:dyDescent="0.3">
      <c r="B86" s="15">
        <f t="shared" si="31"/>
        <v>68</v>
      </c>
      <c r="C86" s="16">
        <v>721</v>
      </c>
      <c r="D86" s="17" t="s">
        <v>145</v>
      </c>
      <c r="E86" s="18" t="s">
        <v>164</v>
      </c>
      <c r="F86" s="18" t="s">
        <v>165</v>
      </c>
      <c r="G86" s="106" t="s">
        <v>32</v>
      </c>
      <c r="H86" s="19">
        <f t="shared" ref="H86" si="36">IF(SUM(M86:N86)=0,"",SUM(M86:N86))</f>
        <v>8</v>
      </c>
      <c r="I86" s="20">
        <v>0</v>
      </c>
      <c r="J86" s="21">
        <f t="shared" si="30"/>
        <v>0</v>
      </c>
      <c r="M86" s="5">
        <v>8</v>
      </c>
      <c r="N86" s="5"/>
    </row>
    <row r="87" spans="2:14" x14ac:dyDescent="0.3">
      <c r="B87" s="15">
        <f t="shared" si="31"/>
        <v>69</v>
      </c>
      <c r="C87" s="16">
        <v>721</v>
      </c>
      <c r="D87" s="17" t="s">
        <v>145</v>
      </c>
      <c r="E87" s="18" t="s">
        <v>166</v>
      </c>
      <c r="F87" s="18" t="s">
        <v>167</v>
      </c>
      <c r="G87" s="106" t="s">
        <v>32</v>
      </c>
      <c r="H87" s="19">
        <f>H84</f>
        <v>28</v>
      </c>
      <c r="I87" s="20">
        <v>0</v>
      </c>
      <c r="J87" s="21">
        <f t="shared" si="30"/>
        <v>0</v>
      </c>
      <c r="M87" s="5"/>
      <c r="N87" s="5"/>
    </row>
    <row r="88" spans="2:14" x14ac:dyDescent="0.3">
      <c r="B88" s="15">
        <f t="shared" si="31"/>
        <v>70</v>
      </c>
      <c r="C88" s="16">
        <v>721</v>
      </c>
      <c r="D88" s="17" t="s">
        <v>173</v>
      </c>
      <c r="E88" s="18" t="s">
        <v>81</v>
      </c>
      <c r="F88" s="18" t="s">
        <v>172</v>
      </c>
      <c r="G88" s="106" t="s">
        <v>32</v>
      </c>
      <c r="H88" s="19">
        <f>SUM(H74:H81)</f>
        <v>95</v>
      </c>
      <c r="I88" s="20">
        <v>0</v>
      </c>
      <c r="J88" s="21">
        <f t="shared" si="30"/>
        <v>0</v>
      </c>
      <c r="M88" s="5"/>
      <c r="N88" s="5"/>
    </row>
    <row r="89" spans="2:14" x14ac:dyDescent="0.3">
      <c r="B89" s="15">
        <f t="shared" si="31"/>
        <v>71</v>
      </c>
      <c r="C89" s="16">
        <v>722</v>
      </c>
      <c r="D89" s="17" t="s">
        <v>175</v>
      </c>
      <c r="E89" s="18" t="s">
        <v>176</v>
      </c>
      <c r="F89" s="18" t="s">
        <v>174</v>
      </c>
      <c r="G89" s="106" t="s">
        <v>19</v>
      </c>
      <c r="H89" s="19">
        <f t="shared" ref="H89" si="37">IF(SUM(M89:N89)=0,"",SUM(M89:N89))</f>
        <v>4</v>
      </c>
      <c r="I89" s="20">
        <v>0</v>
      </c>
      <c r="J89" s="21">
        <f t="shared" si="30"/>
        <v>0</v>
      </c>
      <c r="M89" s="5">
        <v>2</v>
      </c>
      <c r="N89" s="5">
        <v>2</v>
      </c>
    </row>
    <row r="90" spans="2:14" x14ac:dyDescent="0.3">
      <c r="B90" s="15">
        <f t="shared" si="31"/>
        <v>72</v>
      </c>
      <c r="C90" s="16">
        <v>722</v>
      </c>
      <c r="D90" s="17" t="s">
        <v>175</v>
      </c>
      <c r="E90" s="18" t="s">
        <v>178</v>
      </c>
      <c r="F90" s="18" t="s">
        <v>177</v>
      </c>
      <c r="G90" s="106" t="s">
        <v>19</v>
      </c>
      <c r="H90" s="19">
        <f t="shared" ref="H90" si="38">IF(SUM(M90:N90)=0,"",SUM(M90:N90))</f>
        <v>2</v>
      </c>
      <c r="I90" s="20">
        <v>0</v>
      </c>
      <c r="J90" s="21">
        <f t="shared" si="30"/>
        <v>0</v>
      </c>
      <c r="M90" s="5">
        <v>1</v>
      </c>
      <c r="N90" s="5">
        <v>1</v>
      </c>
    </row>
    <row r="91" spans="2:14" x14ac:dyDescent="0.3">
      <c r="B91" s="15">
        <f t="shared" si="31"/>
        <v>73</v>
      </c>
      <c r="C91" s="16">
        <v>722</v>
      </c>
      <c r="D91" s="17" t="s">
        <v>175</v>
      </c>
      <c r="E91" s="18" t="s">
        <v>180</v>
      </c>
      <c r="F91" s="18" t="s">
        <v>179</v>
      </c>
      <c r="G91" s="106" t="s">
        <v>19</v>
      </c>
      <c r="H91" s="19">
        <f t="shared" ref="H91" si="39">IF(SUM(M91:N91)=0,"",SUM(M91:N91))</f>
        <v>2</v>
      </c>
      <c r="I91" s="20">
        <v>0</v>
      </c>
      <c r="J91" s="21">
        <f t="shared" si="30"/>
        <v>0</v>
      </c>
      <c r="M91" s="5">
        <v>1</v>
      </c>
      <c r="N91" s="5">
        <v>1</v>
      </c>
    </row>
    <row r="92" spans="2:14" x14ac:dyDescent="0.3">
      <c r="B92" s="15">
        <f t="shared" si="31"/>
        <v>74</v>
      </c>
      <c r="C92" s="16">
        <v>722</v>
      </c>
      <c r="D92" s="17" t="s">
        <v>175</v>
      </c>
      <c r="E92" s="18" t="s">
        <v>182</v>
      </c>
      <c r="F92" s="18" t="s">
        <v>181</v>
      </c>
      <c r="G92" s="106" t="s">
        <v>19</v>
      </c>
      <c r="H92" s="19">
        <f t="shared" ref="H92" si="40">IF(SUM(M92:N92)=0,"",SUM(M92:N92))</f>
        <v>2</v>
      </c>
      <c r="I92" s="20">
        <v>0</v>
      </c>
      <c r="J92" s="21">
        <f t="shared" si="30"/>
        <v>0</v>
      </c>
      <c r="M92" s="5">
        <v>1</v>
      </c>
      <c r="N92" s="5">
        <v>1</v>
      </c>
    </row>
    <row r="93" spans="2:14" x14ac:dyDescent="0.3">
      <c r="B93" s="15">
        <f t="shared" si="31"/>
        <v>75</v>
      </c>
      <c r="C93" s="16">
        <v>722</v>
      </c>
      <c r="D93" s="17" t="s">
        <v>124</v>
      </c>
      <c r="E93" s="18" t="s">
        <v>184</v>
      </c>
      <c r="F93" s="18" t="s">
        <v>183</v>
      </c>
      <c r="G93" s="106" t="s">
        <v>19</v>
      </c>
      <c r="H93" s="19">
        <f t="shared" ref="H93" si="41">IF(SUM(M93:N93)=0,"",SUM(M93:N93))</f>
        <v>2</v>
      </c>
      <c r="I93" s="20">
        <v>0</v>
      </c>
      <c r="J93" s="21">
        <f t="shared" si="30"/>
        <v>0</v>
      </c>
      <c r="M93" s="5">
        <v>1</v>
      </c>
      <c r="N93" s="5">
        <v>1</v>
      </c>
    </row>
    <row r="94" spans="2:14" x14ac:dyDescent="0.3">
      <c r="B94" s="15">
        <f t="shared" si="31"/>
        <v>76</v>
      </c>
      <c r="C94" s="16">
        <v>722</v>
      </c>
      <c r="D94" s="17" t="s">
        <v>169</v>
      </c>
      <c r="E94" s="18" t="s">
        <v>109</v>
      </c>
      <c r="F94" s="18" t="s">
        <v>168</v>
      </c>
      <c r="G94" s="106" t="s">
        <v>32</v>
      </c>
      <c r="H94" s="19">
        <f>SUM(H84:H87)</f>
        <v>74</v>
      </c>
      <c r="I94" s="20">
        <v>0</v>
      </c>
      <c r="J94" s="21">
        <f t="shared" si="30"/>
        <v>0</v>
      </c>
      <c r="M94" s="5"/>
      <c r="N94" s="5"/>
    </row>
    <row r="95" spans="2:14" x14ac:dyDescent="0.3">
      <c r="B95" s="15">
        <f t="shared" si="31"/>
        <v>77</v>
      </c>
      <c r="C95" s="16">
        <v>728</v>
      </c>
      <c r="D95" s="17" t="s">
        <v>116</v>
      </c>
      <c r="E95" s="18" t="s">
        <v>186</v>
      </c>
      <c r="F95" s="18" t="s">
        <v>187</v>
      </c>
      <c r="G95" s="106" t="s">
        <v>32</v>
      </c>
      <c r="H95" s="19">
        <f>3*(SUM(H96:H99))</f>
        <v>24</v>
      </c>
      <c r="I95" s="20">
        <v>0</v>
      </c>
      <c r="J95" s="21">
        <f t="shared" si="30"/>
        <v>0</v>
      </c>
      <c r="M95" s="5">
        <v>8</v>
      </c>
      <c r="N95" s="5">
        <v>8</v>
      </c>
    </row>
    <row r="96" spans="2:14" x14ac:dyDescent="0.3">
      <c r="B96" s="15">
        <f t="shared" si="31"/>
        <v>78</v>
      </c>
      <c r="C96" s="16"/>
      <c r="D96" s="17"/>
      <c r="E96" s="18"/>
      <c r="F96" s="18" t="s">
        <v>243</v>
      </c>
      <c r="G96" s="106" t="s">
        <v>19</v>
      </c>
      <c r="H96" s="19">
        <v>2</v>
      </c>
      <c r="I96" s="20">
        <v>0</v>
      </c>
      <c r="J96" s="21">
        <f t="shared" si="30"/>
        <v>0</v>
      </c>
      <c r="M96" s="5">
        <v>2</v>
      </c>
      <c r="N96" s="5">
        <v>2</v>
      </c>
    </row>
    <row r="97" spans="1:14" x14ac:dyDescent="0.3">
      <c r="B97" s="15">
        <f t="shared" si="31"/>
        <v>79</v>
      </c>
      <c r="C97" s="16"/>
      <c r="D97" s="17"/>
      <c r="E97" s="18"/>
      <c r="F97" s="18" t="s">
        <v>244</v>
      </c>
      <c r="G97" s="106" t="s">
        <v>19</v>
      </c>
      <c r="H97" s="19">
        <v>2</v>
      </c>
      <c r="I97" s="20">
        <v>0</v>
      </c>
      <c r="J97" s="21">
        <f t="shared" si="30"/>
        <v>0</v>
      </c>
      <c r="M97" s="5">
        <v>10</v>
      </c>
      <c r="N97" s="5">
        <v>4</v>
      </c>
    </row>
    <row r="98" spans="1:14" x14ac:dyDescent="0.3">
      <c r="B98" s="15">
        <f t="shared" si="31"/>
        <v>80</v>
      </c>
      <c r="C98" s="16"/>
      <c r="D98" s="17"/>
      <c r="E98" s="18"/>
      <c r="F98" s="18" t="s">
        <v>242</v>
      </c>
      <c r="G98" s="106" t="s">
        <v>19</v>
      </c>
      <c r="H98" s="19">
        <v>2</v>
      </c>
      <c r="I98" s="20">
        <v>0</v>
      </c>
      <c r="J98" s="21">
        <f t="shared" si="30"/>
        <v>0</v>
      </c>
      <c r="M98" s="5">
        <v>10</v>
      </c>
      <c r="N98" s="5">
        <v>4</v>
      </c>
    </row>
    <row r="99" spans="1:14" x14ac:dyDescent="0.3">
      <c r="B99" s="15">
        <f t="shared" si="31"/>
        <v>81</v>
      </c>
      <c r="C99" s="16"/>
      <c r="D99" s="17"/>
      <c r="E99" s="18"/>
      <c r="F99" s="18" t="s">
        <v>241</v>
      </c>
      <c r="G99" s="106" t="s">
        <v>19</v>
      </c>
      <c r="H99" s="19">
        <v>2</v>
      </c>
      <c r="I99" s="20">
        <v>0</v>
      </c>
      <c r="J99" s="21">
        <f t="shared" si="30"/>
        <v>0</v>
      </c>
      <c r="M99" s="5">
        <v>10</v>
      </c>
      <c r="N99" s="5">
        <v>4</v>
      </c>
    </row>
    <row r="100" spans="1:14" x14ac:dyDescent="0.3">
      <c r="A100" s="18" t="s">
        <v>245</v>
      </c>
      <c r="B100" s="15">
        <f t="shared" si="31"/>
        <v>82</v>
      </c>
      <c r="C100" s="16">
        <v>728</v>
      </c>
      <c r="D100" s="17" t="s">
        <v>116</v>
      </c>
      <c r="E100" s="18" t="s">
        <v>186</v>
      </c>
      <c r="F100" s="18" t="s">
        <v>246</v>
      </c>
      <c r="G100" s="106" t="s">
        <v>32</v>
      </c>
      <c r="H100" s="19">
        <f>3*H101</f>
        <v>12</v>
      </c>
      <c r="I100" s="20">
        <v>0</v>
      </c>
      <c r="J100" s="21">
        <f t="shared" si="30"/>
        <v>0</v>
      </c>
      <c r="M100" s="5">
        <v>8</v>
      </c>
      <c r="N100" s="5">
        <v>8</v>
      </c>
    </row>
    <row r="101" spans="1:14" x14ac:dyDescent="0.3">
      <c r="B101" s="15">
        <f t="shared" si="31"/>
        <v>83</v>
      </c>
      <c r="C101" s="16"/>
      <c r="D101" s="17"/>
      <c r="E101" s="18"/>
      <c r="F101" s="18" t="s">
        <v>240</v>
      </c>
      <c r="G101" s="106" t="s">
        <v>19</v>
      </c>
      <c r="H101" s="19">
        <v>4</v>
      </c>
      <c r="I101" s="20">
        <v>0</v>
      </c>
      <c r="J101" s="21">
        <f t="shared" si="30"/>
        <v>0</v>
      </c>
      <c r="M101" s="5">
        <v>10</v>
      </c>
      <c r="N101" s="5">
        <v>4</v>
      </c>
    </row>
    <row r="102" spans="1:14" x14ac:dyDescent="0.3">
      <c r="B102" s="15">
        <f t="shared" si="31"/>
        <v>84</v>
      </c>
      <c r="C102" s="16"/>
      <c r="D102" s="17"/>
      <c r="E102" s="18"/>
      <c r="F102" s="22" t="s">
        <v>237</v>
      </c>
      <c r="G102" s="106" t="s">
        <v>19</v>
      </c>
      <c r="H102" s="19">
        <v>2</v>
      </c>
      <c r="I102" s="20">
        <v>0</v>
      </c>
      <c r="J102" s="21">
        <f t="shared" si="30"/>
        <v>0</v>
      </c>
      <c r="M102" s="5"/>
      <c r="N102" s="5"/>
    </row>
    <row r="103" spans="1:14" x14ac:dyDescent="0.3">
      <c r="B103" s="15">
        <f t="shared" si="31"/>
        <v>85</v>
      </c>
      <c r="C103" s="16"/>
      <c r="D103" s="17"/>
      <c r="E103" s="18"/>
      <c r="F103" s="22" t="s">
        <v>236</v>
      </c>
      <c r="G103" s="106" t="s">
        <v>19</v>
      </c>
      <c r="H103" s="19">
        <v>2</v>
      </c>
      <c r="I103" s="20">
        <v>0</v>
      </c>
      <c r="J103" s="21">
        <f t="shared" si="30"/>
        <v>0</v>
      </c>
      <c r="M103" s="5"/>
      <c r="N103" s="5"/>
    </row>
    <row r="104" spans="1:14" x14ac:dyDescent="0.3">
      <c r="B104" s="15">
        <f t="shared" si="31"/>
        <v>86</v>
      </c>
      <c r="C104" s="16"/>
      <c r="D104" s="17"/>
      <c r="E104" s="18"/>
      <c r="F104" s="22" t="s">
        <v>235</v>
      </c>
      <c r="G104" s="106" t="s">
        <v>19</v>
      </c>
      <c r="H104" s="19">
        <v>1</v>
      </c>
      <c r="I104" s="20">
        <v>0</v>
      </c>
      <c r="J104" s="21">
        <f t="shared" si="30"/>
        <v>0</v>
      </c>
      <c r="M104" s="5"/>
      <c r="N104" s="5"/>
    </row>
    <row r="105" spans="1:14" x14ac:dyDescent="0.3">
      <c r="B105" s="15">
        <f t="shared" si="31"/>
        <v>87</v>
      </c>
      <c r="C105" s="16">
        <v>728</v>
      </c>
      <c r="D105" s="17" t="s">
        <v>188</v>
      </c>
      <c r="E105" s="18" t="s">
        <v>189</v>
      </c>
      <c r="F105" s="18" t="s">
        <v>190</v>
      </c>
      <c r="G105" s="106" t="s">
        <v>19</v>
      </c>
      <c r="H105" s="19">
        <f t="shared" ref="H105" si="42">IF(SUM(M105:N105)=0,"",SUM(M105:N105))</f>
        <v>2</v>
      </c>
      <c r="I105" s="20">
        <v>0</v>
      </c>
      <c r="J105" s="21">
        <f t="shared" si="30"/>
        <v>0</v>
      </c>
      <c r="M105" s="5">
        <v>2</v>
      </c>
      <c r="N105" s="5">
        <v>0</v>
      </c>
    </row>
    <row r="106" spans="1:14" x14ac:dyDescent="0.3">
      <c r="B106" s="15">
        <f t="shared" si="31"/>
        <v>88</v>
      </c>
      <c r="C106" s="16"/>
      <c r="D106" s="17"/>
      <c r="E106" s="18"/>
      <c r="F106" s="18" t="s">
        <v>193</v>
      </c>
      <c r="G106" s="106" t="s">
        <v>19</v>
      </c>
      <c r="H106" s="19">
        <f t="shared" ref="H106" si="43">IF(SUM(M106:N106)=0,"",SUM(M106:N106))</f>
        <v>2</v>
      </c>
      <c r="I106" s="20">
        <v>0</v>
      </c>
      <c r="J106" s="21">
        <f t="shared" si="30"/>
        <v>0</v>
      </c>
      <c r="M106" s="5">
        <v>2</v>
      </c>
      <c r="N106" s="5">
        <v>0</v>
      </c>
    </row>
    <row r="107" spans="1:14" ht="27.6" x14ac:dyDescent="0.3">
      <c r="B107" s="15">
        <f t="shared" si="31"/>
        <v>89</v>
      </c>
      <c r="C107" s="16">
        <v>728</v>
      </c>
      <c r="D107" s="17" t="s">
        <v>191</v>
      </c>
      <c r="E107" s="18" t="s">
        <v>192</v>
      </c>
      <c r="F107" s="22" t="s">
        <v>215</v>
      </c>
      <c r="G107" s="106" t="s">
        <v>19</v>
      </c>
      <c r="H107" s="19">
        <v>1</v>
      </c>
      <c r="I107" s="20">
        <v>0</v>
      </c>
      <c r="J107" s="21">
        <f t="shared" si="30"/>
        <v>0</v>
      </c>
      <c r="M107" s="5"/>
      <c r="N107" s="5"/>
    </row>
    <row r="108" spans="1:14" ht="27.6" x14ac:dyDescent="0.3">
      <c r="B108" s="15">
        <f t="shared" si="31"/>
        <v>90</v>
      </c>
      <c r="C108" s="16">
        <v>728</v>
      </c>
      <c r="D108" s="17" t="s">
        <v>191</v>
      </c>
      <c r="E108" s="18" t="s">
        <v>238</v>
      </c>
      <c r="F108" s="22" t="s">
        <v>239</v>
      </c>
      <c r="G108" s="106" t="s">
        <v>19</v>
      </c>
      <c r="H108" s="19">
        <v>1</v>
      </c>
      <c r="I108" s="20">
        <v>0</v>
      </c>
      <c r="J108" s="21">
        <f t="shared" si="30"/>
        <v>0</v>
      </c>
      <c r="M108" s="5"/>
      <c r="N108" s="5"/>
    </row>
    <row r="109" spans="1:14" x14ac:dyDescent="0.3">
      <c r="B109" s="57">
        <f t="shared" si="31"/>
        <v>91</v>
      </c>
      <c r="C109" s="35">
        <v>974</v>
      </c>
      <c r="D109" s="36" t="s">
        <v>13</v>
      </c>
      <c r="E109" s="33" t="s">
        <v>170</v>
      </c>
      <c r="F109" s="33" t="s">
        <v>171</v>
      </c>
      <c r="G109" s="37" t="s">
        <v>32</v>
      </c>
      <c r="H109" s="34">
        <f>SUM(H74:H87)-SUM(H78:H81)</f>
        <v>104</v>
      </c>
      <c r="I109" s="20">
        <v>0</v>
      </c>
      <c r="J109" s="21">
        <f t="shared" si="30"/>
        <v>0</v>
      </c>
      <c r="M109" s="5"/>
      <c r="N109" s="5"/>
    </row>
    <row r="110" spans="1:14" s="7" customFormat="1" x14ac:dyDescent="0.3">
      <c r="A110" s="18"/>
      <c r="B110" s="9">
        <v>800</v>
      </c>
      <c r="C110" s="10">
        <v>731</v>
      </c>
      <c r="D110" s="11" t="s">
        <v>73</v>
      </c>
      <c r="E110" s="12"/>
      <c r="G110" s="107"/>
      <c r="H110" s="39" t="str">
        <f t="shared" si="1"/>
        <v/>
      </c>
      <c r="I110" s="107"/>
      <c r="J110" s="59"/>
      <c r="K110" s="18"/>
      <c r="M110" s="8"/>
      <c r="N110" s="8"/>
    </row>
    <row r="111" spans="1:14" x14ac:dyDescent="0.3">
      <c r="B111" s="15">
        <f>1+B109</f>
        <v>92</v>
      </c>
      <c r="C111" s="16">
        <v>733</v>
      </c>
      <c r="D111" s="17" t="s">
        <v>91</v>
      </c>
      <c r="E111" s="18" t="s">
        <v>109</v>
      </c>
      <c r="F111" s="18" t="s">
        <v>110</v>
      </c>
      <c r="G111" s="106" t="s">
        <v>32</v>
      </c>
      <c r="H111" s="19">
        <f t="shared" si="1"/>
        <v>50</v>
      </c>
      <c r="I111" s="20">
        <v>0</v>
      </c>
      <c r="J111" s="21">
        <f t="shared" ref="J111:J115" si="44">PRODUCT(H111:I111)</f>
        <v>0</v>
      </c>
      <c r="M111" s="5">
        <v>30</v>
      </c>
      <c r="N111" s="5">
        <v>20</v>
      </c>
    </row>
    <row r="112" spans="1:14" x14ac:dyDescent="0.3">
      <c r="B112" s="15">
        <f t="shared" ref="B112:B115" si="45">1+B111</f>
        <v>93</v>
      </c>
      <c r="C112" s="16">
        <v>735</v>
      </c>
      <c r="D112" s="17">
        <v>15</v>
      </c>
      <c r="E112" s="18" t="s">
        <v>55</v>
      </c>
      <c r="F112" s="18" t="s">
        <v>54</v>
      </c>
      <c r="G112" s="106" t="s">
        <v>19</v>
      </c>
      <c r="H112" s="19">
        <f t="shared" si="1"/>
        <v>8</v>
      </c>
      <c r="I112" s="20">
        <v>0</v>
      </c>
      <c r="J112" s="21">
        <f t="shared" si="44"/>
        <v>0</v>
      </c>
      <c r="M112" s="5">
        <v>4</v>
      </c>
      <c r="N112" s="5">
        <v>4</v>
      </c>
    </row>
    <row r="113" spans="1:14" x14ac:dyDescent="0.3">
      <c r="B113" s="15">
        <f t="shared" si="45"/>
        <v>94</v>
      </c>
      <c r="C113" s="16">
        <v>735</v>
      </c>
      <c r="D113" s="17" t="s">
        <v>102</v>
      </c>
      <c r="E113" s="18" t="s">
        <v>103</v>
      </c>
      <c r="F113" s="18" t="s">
        <v>104</v>
      </c>
      <c r="G113" s="106" t="s">
        <v>32</v>
      </c>
      <c r="H113" s="19">
        <f t="shared" ref="H113" si="46">IF(SUM(M113:N113)=0,"",SUM(M113:N113))</f>
        <v>10</v>
      </c>
      <c r="I113" s="20">
        <v>0</v>
      </c>
      <c r="J113" s="21">
        <f t="shared" si="44"/>
        <v>0</v>
      </c>
      <c r="M113" s="5">
        <v>5</v>
      </c>
      <c r="N113" s="5">
        <v>5</v>
      </c>
    </row>
    <row r="114" spans="1:14" x14ac:dyDescent="0.3">
      <c r="B114" s="15">
        <f t="shared" si="45"/>
        <v>95</v>
      </c>
      <c r="C114" s="16">
        <v>735</v>
      </c>
      <c r="D114" s="17" t="s">
        <v>105</v>
      </c>
      <c r="E114" s="18" t="s">
        <v>106</v>
      </c>
      <c r="F114" s="18" t="s">
        <v>107</v>
      </c>
      <c r="G114" s="106" t="s">
        <v>32</v>
      </c>
      <c r="H114" s="19">
        <f t="shared" ref="H114" si="47">IF(SUM(M114:N114)=0,"",SUM(M114:N114))</f>
        <v>10</v>
      </c>
      <c r="I114" s="20">
        <v>0</v>
      </c>
      <c r="J114" s="21">
        <f t="shared" si="44"/>
        <v>0</v>
      </c>
      <c r="M114" s="5">
        <v>5</v>
      </c>
      <c r="N114" s="5">
        <v>5</v>
      </c>
    </row>
    <row r="115" spans="1:14" x14ac:dyDescent="0.3">
      <c r="B115" s="15">
        <f t="shared" si="45"/>
        <v>96</v>
      </c>
      <c r="C115" s="16"/>
      <c r="D115" s="17"/>
      <c r="E115" s="18"/>
      <c r="F115" s="18" t="s">
        <v>108</v>
      </c>
      <c r="G115" s="106" t="s">
        <v>32</v>
      </c>
      <c r="H115" s="19">
        <f t="shared" ref="H115" si="48">IF(SUM(M115:N115)=0,"",SUM(M115:N115))</f>
        <v>10</v>
      </c>
      <c r="I115" s="20">
        <v>0</v>
      </c>
      <c r="J115" s="21">
        <f t="shared" si="44"/>
        <v>0</v>
      </c>
      <c r="M115" s="5">
        <v>5</v>
      </c>
      <c r="N115" s="5">
        <v>5</v>
      </c>
    </row>
    <row r="116" spans="1:14" s="7" customFormat="1" x14ac:dyDescent="0.3">
      <c r="A116" s="18"/>
      <c r="B116" s="9" t="s">
        <v>111</v>
      </c>
      <c r="C116" s="10" t="s">
        <v>112</v>
      </c>
      <c r="D116" s="11"/>
      <c r="G116" s="107"/>
      <c r="H116" s="39"/>
      <c r="I116" s="40"/>
      <c r="J116" s="60"/>
      <c r="K116" s="18"/>
      <c r="M116" s="39"/>
      <c r="N116" s="39"/>
    </row>
    <row r="117" spans="1:14" x14ac:dyDescent="0.3">
      <c r="B117" s="15">
        <f>1+B115</f>
        <v>97</v>
      </c>
      <c r="C117" s="16">
        <v>210</v>
      </c>
      <c r="D117" s="17" t="s">
        <v>116</v>
      </c>
      <c r="E117" s="18" t="s">
        <v>117</v>
      </c>
      <c r="F117" s="18" t="s">
        <v>118</v>
      </c>
      <c r="G117" s="106" t="s">
        <v>19</v>
      </c>
      <c r="H117" s="19">
        <f t="shared" ref="H117" si="49">IF(SUM(M117:N117)=0,"",SUM(M117:N117))</f>
        <v>14</v>
      </c>
      <c r="I117" s="20">
        <v>0</v>
      </c>
      <c r="J117" s="21">
        <f>PRODUCT(H117:I117)</f>
        <v>0</v>
      </c>
      <c r="M117" s="5">
        <v>8</v>
      </c>
      <c r="N117" s="5">
        <v>6</v>
      </c>
    </row>
    <row r="118" spans="1:14" x14ac:dyDescent="0.3">
      <c r="B118" s="15">
        <f t="shared" ref="B118:B122" si="50">1+B117</f>
        <v>98</v>
      </c>
      <c r="C118" s="16">
        <v>210</v>
      </c>
      <c r="D118" s="17" t="s">
        <v>116</v>
      </c>
      <c r="E118" s="18" t="s">
        <v>119</v>
      </c>
      <c r="F118" s="18" t="s">
        <v>120</v>
      </c>
      <c r="G118" s="106" t="s">
        <v>19</v>
      </c>
      <c r="H118" s="19">
        <f t="shared" ref="H118" si="51">IF(SUM(M118:N118)=0,"",SUM(M118:N118))</f>
        <v>2</v>
      </c>
      <c r="I118" s="20">
        <v>0</v>
      </c>
      <c r="J118" s="21">
        <f t="shared" ref="J118:J122" si="52">PRODUCT(H118:I118)</f>
        <v>0</v>
      </c>
      <c r="M118" s="5">
        <v>1</v>
      </c>
      <c r="N118" s="5">
        <v>1</v>
      </c>
    </row>
    <row r="119" spans="1:14" x14ac:dyDescent="0.3">
      <c r="B119" s="15">
        <f t="shared" si="50"/>
        <v>99</v>
      </c>
      <c r="C119" s="16">
        <v>210</v>
      </c>
      <c r="D119" s="17" t="s">
        <v>21</v>
      </c>
      <c r="E119" s="18" t="s">
        <v>122</v>
      </c>
      <c r="F119" s="18" t="s">
        <v>123</v>
      </c>
      <c r="G119" s="106" t="s">
        <v>19</v>
      </c>
      <c r="H119" s="19">
        <f t="shared" ref="H119" si="53">IF(SUM(M119:N119)=0,"",SUM(M119:N119))</f>
        <v>4</v>
      </c>
      <c r="I119" s="20">
        <v>0</v>
      </c>
      <c r="J119" s="21">
        <f t="shared" si="52"/>
        <v>0</v>
      </c>
      <c r="M119" s="5">
        <v>2</v>
      </c>
      <c r="N119" s="5">
        <v>2</v>
      </c>
    </row>
    <row r="120" spans="1:14" x14ac:dyDescent="0.3">
      <c r="B120" s="15">
        <f t="shared" si="50"/>
        <v>100</v>
      </c>
      <c r="C120" s="16">
        <v>210</v>
      </c>
      <c r="D120" s="17" t="s">
        <v>113</v>
      </c>
      <c r="E120" s="18" t="s">
        <v>114</v>
      </c>
      <c r="F120" s="18" t="s">
        <v>115</v>
      </c>
      <c r="G120" s="106" t="s">
        <v>32</v>
      </c>
      <c r="H120" s="19">
        <v>40</v>
      </c>
      <c r="I120" s="20">
        <v>0</v>
      </c>
      <c r="J120" s="21">
        <f t="shared" si="52"/>
        <v>0</v>
      </c>
      <c r="M120" s="5">
        <v>15</v>
      </c>
      <c r="N120" s="5">
        <v>15</v>
      </c>
    </row>
    <row r="121" spans="1:14" x14ac:dyDescent="0.3">
      <c r="B121" s="15">
        <f t="shared" si="50"/>
        <v>101</v>
      </c>
      <c r="C121" s="16">
        <v>210</v>
      </c>
      <c r="D121" s="17" t="s">
        <v>250</v>
      </c>
      <c r="E121" s="18" t="s">
        <v>251</v>
      </c>
      <c r="F121" s="18" t="s">
        <v>121</v>
      </c>
      <c r="G121" s="106" t="s">
        <v>19</v>
      </c>
      <c r="H121" s="19">
        <f t="shared" ref="H121" si="54">IF(SUM(M121:N121)=0,"",SUM(M121:N121))</f>
        <v>16</v>
      </c>
      <c r="I121" s="20">
        <v>0</v>
      </c>
      <c r="J121" s="21">
        <f t="shared" si="52"/>
        <v>0</v>
      </c>
      <c r="M121" s="5">
        <v>10</v>
      </c>
      <c r="N121" s="5">
        <v>6</v>
      </c>
    </row>
    <row r="122" spans="1:14" x14ac:dyDescent="0.3">
      <c r="B122" s="15">
        <f t="shared" si="50"/>
        <v>102</v>
      </c>
      <c r="C122" s="35">
        <v>210</v>
      </c>
      <c r="D122" s="36" t="s">
        <v>250</v>
      </c>
      <c r="E122" s="33" t="s">
        <v>251</v>
      </c>
      <c r="F122" s="33" t="s">
        <v>252</v>
      </c>
      <c r="G122" s="37" t="s">
        <v>19</v>
      </c>
      <c r="H122" s="34">
        <v>2</v>
      </c>
      <c r="I122" s="38">
        <v>0</v>
      </c>
      <c r="J122" s="58">
        <f t="shared" si="52"/>
        <v>0</v>
      </c>
      <c r="M122" s="5">
        <v>10</v>
      </c>
      <c r="N122" s="5">
        <v>6</v>
      </c>
    </row>
    <row r="123" spans="1:14" ht="42" thickBot="1" x14ac:dyDescent="0.35">
      <c r="B123" s="26">
        <f>1+B122</f>
        <v>103</v>
      </c>
      <c r="C123" s="27"/>
      <c r="D123" s="28"/>
      <c r="E123" s="29"/>
      <c r="F123" s="109" t="s">
        <v>249</v>
      </c>
      <c r="G123" s="30" t="s">
        <v>19</v>
      </c>
      <c r="H123" s="31">
        <v>1</v>
      </c>
      <c r="I123" s="20">
        <v>0</v>
      </c>
      <c r="J123" s="32">
        <f>PRODUCT(H123:I123)</f>
        <v>0</v>
      </c>
      <c r="M123" s="5"/>
      <c r="N123" s="5"/>
    </row>
    <row r="124" spans="1:14" s="7" customFormat="1" ht="14.4" thickBot="1" x14ac:dyDescent="0.35">
      <c r="A124" s="18"/>
      <c r="B124" s="61"/>
      <c r="C124" s="62"/>
      <c r="D124" s="63"/>
      <c r="E124" s="64"/>
      <c r="F124" s="64"/>
      <c r="G124" s="65"/>
      <c r="H124" s="66" t="str">
        <f>B36</f>
        <v>II. Nově budované konstrukce a zařízení</v>
      </c>
      <c r="I124" s="67" t="s">
        <v>223</v>
      </c>
      <c r="J124" s="68">
        <f>SUM(J38:J123)</f>
        <v>0</v>
      </c>
      <c r="K124" s="18"/>
      <c r="M124" s="8"/>
      <c r="N124" s="8"/>
    </row>
  </sheetData>
  <mergeCells count="5">
    <mergeCell ref="C5:E5"/>
    <mergeCell ref="C4:E4"/>
    <mergeCell ref="B4:B5"/>
    <mergeCell ref="B6:J6"/>
    <mergeCell ref="B36:J36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  <rowBreaks count="2" manualBreakCount="2">
    <brk id="59" max="13" man="1"/>
    <brk id="109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4</vt:i4>
      </vt:variant>
    </vt:vector>
  </HeadingPairs>
  <TitlesOfParts>
    <vt:vector size="6" baseType="lpstr">
      <vt:lpstr>Rekapitulace</vt:lpstr>
      <vt:lpstr>Výkaz výměr</vt:lpstr>
      <vt:lpstr>HSV</vt:lpstr>
      <vt:lpstr>'Výkaz výměr'!Názvy_tisku</vt:lpstr>
      <vt:lpstr>Rekapitulace!Oblast_tisku</vt:lpstr>
      <vt:lpstr>'Výkaz výměr'!Oblast_tisku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2016-04-10T14:16:34Z</dcterms:modified>
</cp:coreProperties>
</file>